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was\OneDrive\Desktop\Tree of Joy\"/>
    </mc:Choice>
  </mc:AlternateContent>
  <xr:revisionPtr revIDLastSave="0" documentId="13_ncr:1_{AC3A4FB1-D454-42D1-9D7D-7BCB43F9C066}" xr6:coauthVersionLast="47" xr6:coauthVersionMax="47" xr10:uidLastSave="{00000000-0000-0000-0000-000000000000}"/>
  <bookViews>
    <workbookView xWindow="-120" yWindow="-120" windowWidth="29040" windowHeight="15225" tabRatio="500" activeTab="2" xr2:uid="{00000000-000D-0000-FFFF-FFFF00000000}"/>
  </bookViews>
  <sheets>
    <sheet name="19-20" sheetId="1" r:id="rId1"/>
    <sheet name="20-21" sheetId="3" r:id="rId2"/>
    <sheet name="21-22" sheetId="4" r:id="rId3"/>
  </sheets>
  <definedNames>
    <definedName name="_xlnm.Print_Area" localSheetId="0">'19-20'!$A$1:$K$30</definedName>
    <definedName name="_xlnm.Print_Area" localSheetId="1">'20-21'!$A$1:$K$32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4" l="1"/>
  <c r="D26" i="4"/>
  <c r="E18" i="4"/>
  <c r="D18" i="4"/>
  <c r="F14" i="4"/>
  <c r="F9" i="4"/>
  <c r="H25" i="4"/>
  <c r="I25" i="4" s="1"/>
  <c r="G18" i="4"/>
  <c r="H17" i="4"/>
  <c r="J17" i="4" s="1"/>
  <c r="F17" i="4"/>
  <c r="H16" i="4"/>
  <c r="J16" i="4" s="1"/>
  <c r="F16" i="4"/>
  <c r="H21" i="4"/>
  <c r="F21" i="4"/>
  <c r="F13" i="4"/>
  <c r="F12" i="4"/>
  <c r="F11" i="4"/>
  <c r="H23" i="4"/>
  <c r="F23" i="4"/>
  <c r="H22" i="4"/>
  <c r="F22" i="4"/>
  <c r="F10" i="4"/>
  <c r="F8" i="4"/>
  <c r="F7" i="4"/>
  <c r="F6" i="4"/>
  <c r="K10" i="3"/>
  <c r="J18" i="4" l="1"/>
  <c r="I16" i="4"/>
  <c r="F18" i="4"/>
  <c r="I22" i="4"/>
  <c r="I23" i="4"/>
  <c r="I21" i="4"/>
  <c r="I17" i="4"/>
  <c r="M30" i="3"/>
  <c r="M23" i="3"/>
  <c r="K29" i="3"/>
  <c r="H29" i="3"/>
  <c r="E30" i="3"/>
  <c r="H17" i="3"/>
  <c r="E23" i="3"/>
  <c r="F29" i="3"/>
  <c r="F27" i="4" l="1"/>
  <c r="J29" i="4"/>
  <c r="J30" i="4" s="1"/>
  <c r="I18" i="4"/>
  <c r="I27" i="4"/>
  <c r="E31" i="3"/>
  <c r="M31" i="3"/>
  <c r="D30" i="3"/>
  <c r="D28" i="3"/>
  <c r="D23" i="3"/>
  <c r="H27" i="3" l="1"/>
  <c r="F27" i="3"/>
  <c r="H26" i="3"/>
  <c r="K26" i="3" s="1"/>
  <c r="F26" i="3"/>
  <c r="H25" i="3"/>
  <c r="I25" i="3" s="1"/>
  <c r="F25" i="3"/>
  <c r="I17" i="3"/>
  <c r="F17" i="3"/>
  <c r="H20" i="3"/>
  <c r="K20" i="3" s="1"/>
  <c r="F20" i="3"/>
  <c r="H19" i="3"/>
  <c r="K19" i="3" s="1"/>
  <c r="F19" i="3"/>
  <c r="G23" i="3"/>
  <c r="G31" i="3" s="1"/>
  <c r="F18" i="3"/>
  <c r="H16" i="3"/>
  <c r="K16" i="3" s="1"/>
  <c r="F16" i="3"/>
  <c r="H15" i="3"/>
  <c r="K15" i="3" s="1"/>
  <c r="F15" i="3"/>
  <c r="H12" i="3"/>
  <c r="K12" i="3" s="1"/>
  <c r="F12" i="3"/>
  <c r="H11" i="3"/>
  <c r="K11" i="3" s="1"/>
  <c r="F11" i="3"/>
  <c r="H10" i="3"/>
  <c r="F10" i="3"/>
  <c r="H9" i="3"/>
  <c r="K9" i="3" s="1"/>
  <c r="F9" i="3"/>
  <c r="H8" i="3"/>
  <c r="K8" i="3" s="1"/>
  <c r="F8" i="3"/>
  <c r="H7" i="3"/>
  <c r="K7" i="3" s="1"/>
  <c r="F7" i="3"/>
  <c r="H6" i="3"/>
  <c r="F6" i="3"/>
  <c r="I27" i="3" l="1"/>
  <c r="H30" i="3"/>
  <c r="G30" i="3"/>
  <c r="D31" i="3"/>
  <c r="K25" i="3"/>
  <c r="K30" i="3" s="1"/>
  <c r="I26" i="3"/>
  <c r="K17" i="3"/>
  <c r="I12" i="3"/>
  <c r="F23" i="3"/>
  <c r="I6" i="3"/>
  <c r="I8" i="3"/>
  <c r="I10" i="3"/>
  <c r="I15" i="3"/>
  <c r="H18" i="3"/>
  <c r="K6" i="3"/>
  <c r="I20" i="3"/>
  <c r="I7" i="3"/>
  <c r="I9" i="3"/>
  <c r="I11" i="3"/>
  <c r="I16" i="3"/>
  <c r="I19" i="3"/>
  <c r="H17" i="1"/>
  <c r="F30" i="3" l="1"/>
  <c r="F31" i="3"/>
  <c r="K18" i="3"/>
  <c r="K23" i="3" s="1"/>
  <c r="I18" i="3"/>
  <c r="H23" i="3"/>
  <c r="H31" i="3" s="1"/>
  <c r="G16" i="1"/>
  <c r="H16" i="1" s="1"/>
  <c r="I16" i="1" s="1"/>
  <c r="K7" i="1"/>
  <c r="K8" i="1"/>
  <c r="K9" i="1"/>
  <c r="K10" i="1"/>
  <c r="K11" i="1"/>
  <c r="K12" i="1"/>
  <c r="K13" i="1"/>
  <c r="K15" i="1"/>
  <c r="K18" i="1"/>
  <c r="K6" i="1"/>
  <c r="I7" i="1"/>
  <c r="I8" i="1"/>
  <c r="I9" i="1"/>
  <c r="I10" i="1"/>
  <c r="I11" i="1"/>
  <c r="I12" i="1"/>
  <c r="I13" i="1"/>
  <c r="I15" i="1"/>
  <c r="I18" i="1"/>
  <c r="H7" i="1"/>
  <c r="H8" i="1"/>
  <c r="H9" i="1"/>
  <c r="H10" i="1"/>
  <c r="H11" i="1"/>
  <c r="H12" i="1"/>
  <c r="H13" i="1"/>
  <c r="H14" i="1"/>
  <c r="I14" i="1" s="1"/>
  <c r="H15" i="1"/>
  <c r="K17" i="1"/>
  <c r="H18" i="1"/>
  <c r="H6" i="1"/>
  <c r="E20" i="1"/>
  <c r="K31" i="3" l="1"/>
  <c r="K33" i="3" s="1"/>
  <c r="K34" i="3" s="1"/>
  <c r="I23" i="3"/>
  <c r="I31" i="3"/>
  <c r="I30" i="3"/>
  <c r="I17" i="1"/>
  <c r="G20" i="1"/>
  <c r="K16" i="1"/>
  <c r="K14" i="1"/>
  <c r="H20" i="1"/>
  <c r="I20" i="1" s="1"/>
  <c r="I6" i="1"/>
  <c r="F20" i="1"/>
  <c r="F7" i="1" l="1"/>
  <c r="F8" i="1"/>
  <c r="F9" i="1"/>
  <c r="F10" i="1"/>
  <c r="F11" i="1"/>
  <c r="F12" i="1"/>
  <c r="F13" i="1"/>
  <c r="F14" i="1"/>
  <c r="F15" i="1"/>
  <c r="F16" i="1"/>
  <c r="F17" i="1"/>
  <c r="F18" i="1"/>
  <c r="F6" i="1"/>
  <c r="K20" i="1" l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tc={4D596423-FD9E-4C3B-97A9-56D582BD4DAE}</author>
    <author>Colin Sharpe</author>
  </authors>
  <commentList>
    <comment ref="B11" authorId="0" shapeId="0" xr:uid="{4D596423-FD9E-4C3B-97A9-56D582BD4DAE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codesNo codes</t>
        </r>
      </text>
    </comment>
    <comment ref="B20" authorId="1" shapeId="0" xr:uid="{EBEFCAB9-05A8-4723-941E-32365DBF8227}">
      <text>
        <r>
          <rPr>
            <b/>
            <sz val="9"/>
            <color indexed="81"/>
            <rFont val="Tahoma"/>
            <charset val="1"/>
          </rPr>
          <t>Colin Sharpe:</t>
        </r>
        <r>
          <rPr>
            <sz val="9"/>
            <color indexed="81"/>
            <rFont val="Tahoma"/>
            <charset val="1"/>
          </rPr>
          <t xml:space="preserve">
No code necessay</t>
        </r>
      </text>
    </comment>
    <comment ref="B27" authorId="1" shapeId="0" xr:uid="{4773A759-38E4-4AC7-A9F8-3C73059CFD93}">
      <text>
        <r>
          <rPr>
            <b/>
            <sz val="9"/>
            <color indexed="81"/>
            <rFont val="Tahoma"/>
            <charset val="1"/>
          </rPr>
          <t>Colin Sharpe:</t>
        </r>
        <r>
          <rPr>
            <sz val="9"/>
            <color indexed="81"/>
            <rFont val="Tahoma"/>
            <charset val="1"/>
          </rPr>
          <t xml:space="preserve">
No code necessay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Colin Sharpe</author>
    <author>tc={4D596423-FD9E-4C3B-97A9-56D582BD4DAE}</author>
  </authors>
  <commentList>
    <comment ref="B17" authorId="0" shapeId="0" xr:uid="{E34FC465-5921-47C4-8F8C-23CC60B0FD6B}">
      <text>
        <r>
          <rPr>
            <b/>
            <sz val="9"/>
            <color indexed="81"/>
            <rFont val="Tahoma"/>
            <charset val="1"/>
          </rPr>
          <t>Colin Sharpe:</t>
        </r>
        <r>
          <rPr>
            <sz val="9"/>
            <color indexed="81"/>
            <rFont val="Tahoma"/>
            <charset val="1"/>
          </rPr>
          <t xml:space="preserve">
No code necessay</t>
        </r>
      </text>
    </comment>
    <comment ref="B22" authorId="1" shapeId="0" xr:uid="{93D348DA-0F25-471A-85BD-C7B580076A14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codesNo codes</t>
        </r>
      </text>
    </comment>
    <comment ref="B25" authorId="0" shapeId="0" xr:uid="{CD1D110F-61F2-4644-98AD-2B033E620309}">
      <text>
        <r>
          <rPr>
            <b/>
            <sz val="9"/>
            <color indexed="81"/>
            <rFont val="Tahoma"/>
            <charset val="1"/>
          </rPr>
          <t>Colin Sharpe:</t>
        </r>
        <r>
          <rPr>
            <sz val="9"/>
            <color indexed="81"/>
            <rFont val="Tahoma"/>
            <charset val="1"/>
          </rPr>
          <t xml:space="preserve">
No code necessay</t>
        </r>
      </text>
    </comment>
  </commentList>
</comments>
</file>

<file path=xl/sharedStrings.xml><?xml version="1.0" encoding="utf-8"?>
<sst xmlns="http://schemas.openxmlformats.org/spreadsheetml/2006/main" count="283" uniqueCount="133">
  <si>
    <t>Final</t>
  </si>
  <si>
    <t>Labels</t>
  </si>
  <si>
    <t xml:space="preserve">Presents </t>
  </si>
  <si>
    <t>Presents</t>
  </si>
  <si>
    <t>Charity_Name</t>
  </si>
  <si>
    <t>labels/presents</t>
  </si>
  <si>
    <t>Anglicare (All Programmes)</t>
  </si>
  <si>
    <t>Camp Quality</t>
  </si>
  <si>
    <t>Marayong Primary School</t>
  </si>
  <si>
    <t>Parramatta Mission</t>
  </si>
  <si>
    <t>Shine for Kids</t>
  </si>
  <si>
    <t>Taldumundie</t>
  </si>
  <si>
    <t>Uniting Church</t>
  </si>
  <si>
    <t>Total</t>
  </si>
  <si>
    <t xml:space="preserve">Associated Outreach </t>
  </si>
  <si>
    <t>Neville</t>
  </si>
  <si>
    <t>Brian</t>
  </si>
  <si>
    <t>Stan</t>
  </si>
  <si>
    <t>Rosemary</t>
  </si>
  <si>
    <t>Cawas</t>
  </si>
  <si>
    <t>Colin B</t>
  </si>
  <si>
    <t>Rotary Rep.</t>
  </si>
  <si>
    <t>Abbrev</t>
  </si>
  <si>
    <t>FS</t>
  </si>
  <si>
    <t>AOT</t>
  </si>
  <si>
    <t>MPS</t>
  </si>
  <si>
    <t>PM</t>
  </si>
  <si>
    <t>SFK</t>
  </si>
  <si>
    <t>UC</t>
  </si>
  <si>
    <t>BFN</t>
  </si>
  <si>
    <t>Latecomer</t>
  </si>
  <si>
    <t>presents</t>
  </si>
  <si>
    <t>Tal TYS</t>
  </si>
  <si>
    <t xml:space="preserve">Alan </t>
  </si>
  <si>
    <t>rec'd</t>
  </si>
  <si>
    <t>received by</t>
  </si>
  <si>
    <t xml:space="preserve">day after closing </t>
  </si>
  <si>
    <t>at</t>
  </si>
  <si>
    <t>closing date</t>
  </si>
  <si>
    <t>Rec'd  by</t>
  </si>
  <si>
    <t>labels/</t>
  </si>
  <si>
    <t>not filled</t>
  </si>
  <si>
    <t>Wesley Mission  as Brighter Future Blacktown</t>
  </si>
  <si>
    <t>Wesley Mission as Brighter Future Nepean</t>
  </si>
  <si>
    <t xml:space="preserve">Foster Care Angels (Kelly Doyle) </t>
  </si>
  <si>
    <t>Coonabarabran Rotary (Jo Wilkin)</t>
  </si>
  <si>
    <t>Homicide Victims Support Group (Martha Jabour)</t>
  </si>
  <si>
    <t>Colin S</t>
  </si>
  <si>
    <t>BFC</t>
  </si>
  <si>
    <t>FCA</t>
  </si>
  <si>
    <t>HVSGP</t>
  </si>
  <si>
    <t>CR, CRV, CRSF</t>
  </si>
  <si>
    <t>CQ</t>
  </si>
  <si>
    <t xml:space="preserve"> 16th Dec, the</t>
  </si>
  <si>
    <t>Monday 23rd</t>
  </si>
  <si>
    <t>Note 1</t>
  </si>
  <si>
    <t>%</t>
  </si>
  <si>
    <t>Some Charities have more presents than labels.  We received additional presents and these were allocated to Charities.</t>
  </si>
  <si>
    <t>Wesley Mission  as Brighter Futures for Cherrybrook</t>
  </si>
  <si>
    <t>WMB</t>
  </si>
  <si>
    <t>WMC</t>
  </si>
  <si>
    <t>Wesley Mission as Brighter Future for Cherrybrook</t>
  </si>
  <si>
    <t>WMH</t>
  </si>
  <si>
    <t xml:space="preserve"> 14h Dec, the</t>
  </si>
  <si>
    <t>None</t>
  </si>
  <si>
    <t>Westleigh</t>
  </si>
  <si>
    <t>Cherrybrook Total</t>
  </si>
  <si>
    <t>WestleighTotal</t>
  </si>
  <si>
    <t>WMY</t>
  </si>
  <si>
    <t xml:space="preserve">Grand Total </t>
  </si>
  <si>
    <t>WMN</t>
  </si>
  <si>
    <t>Wesley Mission  as Brighter Futures for Westleigh</t>
  </si>
  <si>
    <t>Wesley Mission as Brighter Future for Westleigh</t>
  </si>
  <si>
    <t>FCA, LP &amp; AMIM</t>
  </si>
  <si>
    <t xml:space="preserve"> TYS</t>
  </si>
  <si>
    <t>Various</t>
  </si>
  <si>
    <t>Additional 28 from allocated to Cherrybrook now prepared for Westleigh</t>
  </si>
  <si>
    <t>28 moved from Cherrybrook to Westleigh</t>
  </si>
  <si>
    <t>Comments</t>
  </si>
  <si>
    <t>2 from WL</t>
  </si>
  <si>
    <t>3 from WL</t>
  </si>
  <si>
    <t>17 from CB</t>
  </si>
  <si>
    <t>15 from WL</t>
  </si>
  <si>
    <t>12 AMIM, 4 LP</t>
  </si>
  <si>
    <t>1 from WL</t>
  </si>
  <si>
    <t>Total for Coonabarabran 130</t>
  </si>
  <si>
    <t>5 from WL</t>
  </si>
  <si>
    <t>LP</t>
  </si>
  <si>
    <t>2 returned included in the Codes</t>
  </si>
  <si>
    <t>53 from WL</t>
  </si>
  <si>
    <t>3 from WL  2 received from CB 21 Dec Csu advised</t>
  </si>
  <si>
    <t>2 from WL
Given 9 late from other codes (5 WM, 2 PM, 2 no tags)</t>
  </si>
  <si>
    <t>Labels taken &amp; not returned</t>
  </si>
  <si>
    <t>% taken &amp; not returned</t>
  </si>
  <si>
    <t>taken from Tree/wall on Dec 14</t>
  </si>
  <si>
    <t>Total CB &amp; WL</t>
  </si>
  <si>
    <t>Total WL</t>
  </si>
  <si>
    <t>Total CB</t>
  </si>
  <si>
    <t>Monday 21th</t>
  </si>
  <si>
    <t>WL uptake 100%</t>
  </si>
  <si>
    <t>CB uptake 73%</t>
  </si>
  <si>
    <t>Cherrybrook Shopping Village</t>
  </si>
  <si>
    <t>WMO</t>
  </si>
  <si>
    <t>NA</t>
  </si>
  <si>
    <t>31 tags from Cherrybrook filled using unassigned gifts from Westleigh + 15 more</t>
  </si>
  <si>
    <t>Name of Contact</t>
  </si>
  <si>
    <t>Ruby Campbell</t>
  </si>
  <si>
    <t>Mobile Number</t>
  </si>
  <si>
    <t>Work No Direct</t>
  </si>
  <si>
    <t>Work General</t>
  </si>
  <si>
    <t>Email</t>
  </si>
  <si>
    <t>Ruby.Campbell@anglicare.org.au</t>
  </si>
  <si>
    <t>Assertive Outreach Team  5 Fisher Ave Pennant Hills 2120</t>
  </si>
  <si>
    <t>Karen Dawson</t>
  </si>
  <si>
    <t>Bianca Ferrari</t>
  </si>
  <si>
    <t>bianca.ferrari@parramission.org.au</t>
  </si>
  <si>
    <t>Parramatta Mission 119 Macquarie Street Parramatta NSW 2150</t>
  </si>
  <si>
    <t>Maxine Manukau</t>
  </si>
  <si>
    <t>bernadette.manukau@det.nsw.edu.au</t>
  </si>
  <si>
    <t>Marayong Public School</t>
  </si>
  <si>
    <t>reception@campquality.org.au</t>
  </si>
  <si>
    <t>Sydney.programs@campquality.org.au</t>
  </si>
  <si>
    <t xml:space="preserve">Camp Quality Level 1/182 Blues Point Rd McMohans Point 2060
</t>
  </si>
  <si>
    <t>2020 - 2021</t>
  </si>
  <si>
    <t>Martha Jabour</t>
  </si>
  <si>
    <t>Homicide Victims Support Group</t>
  </si>
  <si>
    <t>martha@hvsgnsw.org.au</t>
  </si>
  <si>
    <t>kelly@fostercareangels.org.au</t>
  </si>
  <si>
    <t>Susan Plunkett</t>
  </si>
  <si>
    <t>9714 3000</t>
  </si>
  <si>
    <t>splunkett@shineforkids.org.au</t>
  </si>
  <si>
    <t>9460 3777</t>
  </si>
  <si>
    <t> liz.derome@taldumande.org.au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</si>
</sst>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libri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b/>
      <sz val="2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2"/>
      <color rgb="FF201F1E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1.5"/>
      <color rgb="FF201F1E"/>
      <name val="Roboto"/>
    </font>
    <font>
      <b/>
      <sz val="12"/>
      <name val="Calibri"/>
      <family val="2"/>
    </font>
    <font>
      <b/>
      <sz val="11"/>
      <color rgb="FF201F1E"/>
      <name val="Segoe UI"/>
      <family val="2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201F1E"/>
      <name val="Calibri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  <font>
      <sz val="12"/>
      <color rgb="FF201F1E"/>
      <name val="Calibri"/>
      <family val="2"/>
      <scheme val="minor"/>
    </font>
    <font>
      <sz val="12"/>
      <color rgb="FF030000"/>
      <name val="Roboto"/>
    </font>
    <font>
      <b/>
      <sz val="11"/>
      <color rgb="FF201F1E"/>
      <name val="Roboto"/>
    </font>
    <font>
      <b/>
      <sz val="12"/>
      <color rgb="FF32313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D0D7E5"/>
      </left>
      <right style="medium">
        <color rgb="FFD0D7E5"/>
      </right>
      <top/>
      <bottom style="medium">
        <color rgb="FFD0D7E5"/>
      </bottom>
      <diagonal/>
    </border>
    <border>
      <left style="medium">
        <color rgb="FFD0D7E5"/>
      </left>
      <right style="medium">
        <color rgb="FFD0D7E5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1" fontId="0" fillId="0" borderId="0" xfId="0" applyNumberFormat="1"/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/>
    <xf numFmtId="9" fontId="9" fillId="0" borderId="0" xfId="27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9" fontId="4" fillId="0" borderId="0" xfId="27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0" fillId="0" borderId="4" xfId="0" applyNumberFormat="1" applyBorder="1"/>
    <xf numFmtId="0" fontId="1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3" borderId="0" xfId="0" applyFont="1" applyFill="1"/>
    <xf numFmtId="0" fontId="13" fillId="3" borderId="8" xfId="0" applyFont="1" applyFill="1" applyBorder="1" applyAlignment="1">
      <alignment wrapText="1"/>
    </xf>
    <xf numFmtId="0" fontId="13" fillId="3" borderId="8" xfId="0" applyFont="1" applyFill="1" applyBorder="1"/>
    <xf numFmtId="1" fontId="13" fillId="3" borderId="8" xfId="0" applyNumberFormat="1" applyFont="1" applyFill="1" applyBorder="1"/>
    <xf numFmtId="9" fontId="13" fillId="3" borderId="8" xfId="0" applyNumberFormat="1" applyFont="1" applyFill="1" applyBorder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9" fontId="9" fillId="0" borderId="8" xfId="27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Border="1" applyAlignment="1">
      <alignment horizontal="left" vertical="top" wrapText="1"/>
    </xf>
    <xf numFmtId="0" fontId="0" fillId="0" borderId="8" xfId="0" applyBorder="1"/>
    <xf numFmtId="0" fontId="4" fillId="0" borderId="8" xfId="0" applyFont="1" applyBorder="1" applyAlignment="1">
      <alignment horizontal="center" vertical="center"/>
    </xf>
    <xf numFmtId="9" fontId="4" fillId="3" borderId="0" xfId="27" applyFont="1" applyFill="1" applyAlignment="1">
      <alignment horizontal="center" vertical="center"/>
    </xf>
    <xf numFmtId="9" fontId="4" fillId="3" borderId="8" xfId="27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9" fontId="9" fillId="3" borderId="0" xfId="27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9" fontId="9" fillId="3" borderId="8" xfId="27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/>
    <xf numFmtId="1" fontId="1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/>
    </xf>
    <xf numFmtId="9" fontId="4" fillId="4" borderId="8" xfId="27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0" fontId="0" fillId="4" borderId="8" xfId="0" applyFill="1" applyBorder="1"/>
    <xf numFmtId="1" fontId="1" fillId="4" borderId="8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top" wrapText="1"/>
    </xf>
    <xf numFmtId="0" fontId="4" fillId="4" borderId="0" xfId="0" applyFont="1" applyFill="1" applyAlignment="1">
      <alignment vertical="center" wrapText="1"/>
    </xf>
    <xf numFmtId="0" fontId="0" fillId="4" borderId="0" xfId="0" applyFill="1"/>
    <xf numFmtId="0" fontId="0" fillId="0" borderId="9" xfId="0" applyBorder="1"/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9" fontId="9" fillId="0" borderId="9" xfId="27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/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11" xfId="0" applyBorder="1"/>
    <xf numFmtId="9" fontId="9" fillId="0" borderId="9" xfId="27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 vertical="center"/>
    </xf>
    <xf numFmtId="9" fontId="9" fillId="3" borderId="9" xfId="27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9" fillId="0" borderId="9" xfId="0" applyNumberFormat="1" applyFont="1" applyBorder="1" applyAlignment="1">
      <alignment horizontal="center"/>
    </xf>
    <xf numFmtId="9" fontId="9" fillId="3" borderId="9" xfId="27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9" fontId="9" fillId="3" borderId="0" xfId="27" applyFont="1" applyFill="1" applyAlignment="1">
      <alignment horizontal="center"/>
    </xf>
    <xf numFmtId="0" fontId="4" fillId="0" borderId="9" xfId="0" applyFont="1" applyFill="1" applyBorder="1" applyAlignment="1"/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164" fontId="2" fillId="0" borderId="9" xfId="0" applyNumberFormat="1" applyFont="1" applyBorder="1"/>
    <xf numFmtId="1" fontId="2" fillId="0" borderId="9" xfId="0" applyNumberFormat="1" applyFont="1" applyBorder="1"/>
    <xf numFmtId="164" fontId="4" fillId="3" borderId="9" xfId="0" applyNumberFormat="1" applyFont="1" applyFill="1" applyBorder="1" applyAlignment="1">
      <alignment horizontal="center" vertical="center"/>
    </xf>
    <xf numFmtId="9" fontId="9" fillId="0" borderId="6" xfId="27" applyFont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/>
    </xf>
    <xf numFmtId="9" fontId="4" fillId="3" borderId="9" xfId="27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9" fontId="0" fillId="3" borderId="9" xfId="0" applyNumberFormat="1" applyFill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wrapText="1"/>
    </xf>
    <xf numFmtId="0" fontId="4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/>
    </xf>
    <xf numFmtId="9" fontId="4" fillId="3" borderId="11" xfId="27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9" fontId="9" fillId="0" borderId="0" xfId="27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9" fontId="9" fillId="3" borderId="0" xfId="27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/>
    </xf>
    <xf numFmtId="9" fontId="4" fillId="4" borderId="13" xfId="27" applyFont="1" applyFill="1" applyBorder="1" applyAlignment="1">
      <alignment horizontal="center" vertical="center"/>
    </xf>
    <xf numFmtId="1" fontId="0" fillId="0" borderId="4" xfId="0" applyNumberFormat="1" applyBorder="1" applyAlignment="1"/>
    <xf numFmtId="1" fontId="4" fillId="0" borderId="3" xfId="0" applyNumberFormat="1" applyFont="1" applyBorder="1" applyAlignment="1"/>
    <xf numFmtId="1" fontId="4" fillId="0" borderId="4" xfId="0" applyNumberFormat="1" applyFont="1" applyBorder="1" applyAlignment="1"/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wrapText="1"/>
    </xf>
    <xf numFmtId="0" fontId="9" fillId="0" borderId="9" xfId="0" applyNumberFormat="1" applyFont="1" applyFill="1" applyBorder="1" applyAlignment="1">
      <alignment horizontal="left"/>
    </xf>
    <xf numFmtId="0" fontId="21" fillId="0" borderId="9" xfId="0" applyFont="1" applyBorder="1"/>
    <xf numFmtId="0" fontId="20" fillId="0" borderId="9" xfId="0" applyFont="1" applyBorder="1"/>
    <xf numFmtId="0" fontId="22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1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1" xfId="0" applyBorder="1" applyAlignment="1"/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9" xfId="0" applyFont="1" applyBorder="1"/>
    <xf numFmtId="0" fontId="29" fillId="0" borderId="9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0" fontId="33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30" fillId="0" borderId="9" xfId="28" applyFont="1" applyBorder="1" applyAlignment="1">
      <alignment horizontal="left"/>
    </xf>
    <xf numFmtId="0" fontId="24" fillId="0" borderId="10" xfId="28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1" fillId="0" borderId="0" xfId="28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7" fillId="0" borderId="9" xfId="28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2" fillId="0" borderId="9" xfId="0" applyFont="1" applyBorder="1" applyAlignment="1">
      <alignment horizontal="left"/>
    </xf>
    <xf numFmtId="0" fontId="28" fillId="0" borderId="9" xfId="28" applyFont="1" applyBorder="1" applyAlignment="1">
      <alignment horizontal="left"/>
    </xf>
    <xf numFmtId="0" fontId="34" fillId="0" borderId="0" xfId="0" applyFont="1"/>
    <xf numFmtId="0" fontId="35" fillId="0" borderId="9" xfId="0" applyFont="1" applyBorder="1"/>
    <xf numFmtId="0" fontId="28" fillId="0" borderId="9" xfId="28" applyFont="1" applyBorder="1"/>
    <xf numFmtId="0" fontId="32" fillId="0" borderId="9" xfId="0" applyFon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/>
    <cellStyle name="Normal" xfId="0" builtinId="0"/>
    <cellStyle name="Percent" xfId="2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lin Sharpe" id="{4E704913-8360-4EA9-926B-3C662435F9D7}" userId="b27aa8fa8bd488f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0-11-10T11:10:03.15" personId="{4E704913-8360-4EA9-926B-3C662435F9D7}" id="{4D596423-FD9E-4C3B-97A9-56D582BD4DAE}">
    <text>No codesNo codes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Sydney.programs@campquality.org.a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reception@campquality.org.au" TargetMode="External"/><Relationship Id="rId1" Type="http://schemas.openxmlformats.org/officeDocument/2006/relationships/hyperlink" Target="mailto:bernadette.manukau@det.nsw.edu.au" TargetMode="External"/><Relationship Id="rId6" Type="http://schemas.openxmlformats.org/officeDocument/2006/relationships/hyperlink" Target="mailto:liz.derome@taldumande.org.au" TargetMode="External"/><Relationship Id="rId5" Type="http://schemas.openxmlformats.org/officeDocument/2006/relationships/hyperlink" Target="mailto:justin@fostercareangels.org.au" TargetMode="External"/><Relationship Id="rId4" Type="http://schemas.openxmlformats.org/officeDocument/2006/relationships/hyperlink" Target="mailto:martha@hvsgnsw.org.au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workbookViewId="0">
      <pane ySplit="4" topLeftCell="A5" activePane="bottomLeft" state="frozen"/>
      <selection pane="bottomLeft" activeCell="B23" sqref="B23"/>
    </sheetView>
  </sheetViews>
  <sheetFormatPr defaultColWidth="11.25" defaultRowHeight="15.75"/>
  <cols>
    <col min="1" max="1" width="39.875" bestFit="1" customWidth="1"/>
    <col min="2" max="2" width="13.375" style="29" customWidth="1"/>
    <col min="3" max="4" width="13.375" customWidth="1"/>
    <col min="5" max="5" width="15.25" bestFit="1" customWidth="1"/>
    <col min="6" max="6" width="14" bestFit="1" customWidth="1"/>
    <col min="7" max="8" width="13.375" style="39" customWidth="1"/>
    <col min="9" max="9" width="13.375" style="37" customWidth="1"/>
    <col min="10" max="10" width="0.5" customWidth="1"/>
    <col min="11" max="11" width="8.25" customWidth="1"/>
    <col min="12" max="12" width="11.25" style="29"/>
  </cols>
  <sheetData>
    <row r="1" spans="1:13">
      <c r="A1" s="12"/>
      <c r="B1" s="24"/>
      <c r="C1" s="15"/>
      <c r="D1" s="18"/>
      <c r="E1" s="20" t="s">
        <v>2</v>
      </c>
      <c r="F1" s="20" t="s">
        <v>56</v>
      </c>
      <c r="G1" s="40" t="s">
        <v>30</v>
      </c>
      <c r="H1" s="62" t="s">
        <v>0</v>
      </c>
      <c r="I1" s="34" t="s">
        <v>0</v>
      </c>
      <c r="J1" s="9"/>
      <c r="K1" s="21" t="s">
        <v>1</v>
      </c>
      <c r="L1" s="65"/>
    </row>
    <row r="2" spans="1:13">
      <c r="A2" s="13"/>
      <c r="B2" s="25"/>
      <c r="C2" s="16"/>
      <c r="D2" s="52"/>
      <c r="E2" s="19" t="s">
        <v>35</v>
      </c>
      <c r="F2" s="19" t="s">
        <v>37</v>
      </c>
      <c r="G2" s="41" t="s">
        <v>31</v>
      </c>
      <c r="H2" s="49" t="s">
        <v>3</v>
      </c>
      <c r="I2" s="35" t="s">
        <v>56</v>
      </c>
      <c r="J2" s="9"/>
      <c r="K2" s="53" t="s">
        <v>41</v>
      </c>
      <c r="L2" s="65"/>
    </row>
    <row r="3" spans="1:13">
      <c r="A3" s="13"/>
      <c r="B3" s="25"/>
      <c r="C3" s="16"/>
      <c r="D3" s="19" t="s">
        <v>1</v>
      </c>
      <c r="E3" s="19" t="s">
        <v>53</v>
      </c>
      <c r="F3" s="19" t="s">
        <v>38</v>
      </c>
      <c r="G3" s="64"/>
      <c r="H3" s="59" t="s">
        <v>39</v>
      </c>
      <c r="I3" s="60" t="s">
        <v>40</v>
      </c>
      <c r="J3" s="9"/>
      <c r="K3" s="19"/>
      <c r="L3" s="65"/>
    </row>
    <row r="4" spans="1:13" ht="16.5" thickBot="1">
      <c r="A4" s="14" t="s">
        <v>4</v>
      </c>
      <c r="B4" s="26" t="s">
        <v>22</v>
      </c>
      <c r="C4" s="17" t="s">
        <v>21</v>
      </c>
      <c r="D4" s="17" t="s">
        <v>34</v>
      </c>
      <c r="E4" s="17" t="s">
        <v>36</v>
      </c>
      <c r="F4" s="17" t="s">
        <v>5</v>
      </c>
      <c r="G4" s="42"/>
      <c r="H4" s="63" t="s">
        <v>54</v>
      </c>
      <c r="I4" s="36" t="s">
        <v>31</v>
      </c>
      <c r="J4" s="9"/>
      <c r="K4" s="22" t="s">
        <v>55</v>
      </c>
      <c r="L4" s="65"/>
    </row>
    <row r="5" spans="1:13">
      <c r="A5" s="46"/>
      <c r="B5" s="47"/>
      <c r="C5" s="48"/>
      <c r="D5" s="48"/>
      <c r="E5" s="48"/>
      <c r="F5" s="48"/>
      <c r="G5" s="49"/>
      <c r="H5" s="49"/>
      <c r="I5" s="50"/>
      <c r="J5" s="9"/>
      <c r="K5" s="51"/>
      <c r="L5" s="65"/>
    </row>
    <row r="6" spans="1:13">
      <c r="A6" s="2" t="s">
        <v>6</v>
      </c>
      <c r="B6" s="27" t="s">
        <v>23</v>
      </c>
      <c r="C6" s="10" t="s">
        <v>15</v>
      </c>
      <c r="D6" s="55">
        <v>51</v>
      </c>
      <c r="E6" s="55">
        <v>34</v>
      </c>
      <c r="F6" s="58">
        <f>E6/D6</f>
        <v>0.66666666666666663</v>
      </c>
      <c r="G6" s="56">
        <v>5</v>
      </c>
      <c r="H6" s="56">
        <f>G6+E6</f>
        <v>39</v>
      </c>
      <c r="I6" s="58">
        <f>H6/D6</f>
        <v>0.76470588235294112</v>
      </c>
      <c r="J6" s="57"/>
      <c r="K6" s="56">
        <f>D6-H6</f>
        <v>12</v>
      </c>
    </row>
    <row r="7" spans="1:13">
      <c r="A7" s="4" t="s">
        <v>14</v>
      </c>
      <c r="B7" s="28" t="s">
        <v>24</v>
      </c>
      <c r="C7" s="4" t="s">
        <v>16</v>
      </c>
      <c r="D7" s="55">
        <v>34</v>
      </c>
      <c r="E7" s="55">
        <v>30</v>
      </c>
      <c r="F7" s="58">
        <f t="shared" ref="F7:F20" si="0">E7/D7</f>
        <v>0.88235294117647056</v>
      </c>
      <c r="G7" s="56"/>
      <c r="H7" s="56">
        <f t="shared" ref="H7:H18" si="1">G7+E7</f>
        <v>30</v>
      </c>
      <c r="I7" s="58">
        <f t="shared" ref="I7:I18" si="2">H7/D7</f>
        <v>0.88235294117647056</v>
      </c>
      <c r="J7" s="57"/>
      <c r="K7" s="56">
        <f t="shared" ref="K7:K18" si="3">D7-H7</f>
        <v>4</v>
      </c>
      <c r="M7" s="33"/>
    </row>
    <row r="8" spans="1:13" ht="16.5" thickBot="1">
      <c r="A8" s="5" t="s">
        <v>7</v>
      </c>
      <c r="B8" s="28" t="s">
        <v>52</v>
      </c>
      <c r="C8" s="11" t="s">
        <v>17</v>
      </c>
      <c r="D8" s="55">
        <v>50</v>
      </c>
      <c r="E8" s="55">
        <v>45</v>
      </c>
      <c r="F8" s="58">
        <f t="shared" si="0"/>
        <v>0.9</v>
      </c>
      <c r="G8" s="56"/>
      <c r="H8" s="56">
        <f t="shared" si="1"/>
        <v>45</v>
      </c>
      <c r="I8" s="58">
        <f t="shared" si="2"/>
        <v>0.9</v>
      </c>
      <c r="J8" s="57"/>
      <c r="K8" s="56">
        <f t="shared" si="3"/>
        <v>5</v>
      </c>
    </row>
    <row r="9" spans="1:13">
      <c r="A9" s="6" t="s">
        <v>8</v>
      </c>
      <c r="B9" s="28" t="s">
        <v>25</v>
      </c>
      <c r="C9" s="11" t="s">
        <v>18</v>
      </c>
      <c r="D9" s="55">
        <v>89</v>
      </c>
      <c r="E9" s="55">
        <v>68</v>
      </c>
      <c r="F9" s="58">
        <f t="shared" si="0"/>
        <v>0.7640449438202247</v>
      </c>
      <c r="G9" s="56">
        <v>11</v>
      </c>
      <c r="H9" s="56">
        <f t="shared" si="1"/>
        <v>79</v>
      </c>
      <c r="I9" s="58">
        <f t="shared" si="2"/>
        <v>0.88764044943820219</v>
      </c>
      <c r="J9" s="57"/>
      <c r="K9" s="56">
        <f t="shared" si="3"/>
        <v>10</v>
      </c>
    </row>
    <row r="10" spans="1:13">
      <c r="A10" s="6" t="s">
        <v>9</v>
      </c>
      <c r="B10" s="28" t="s">
        <v>26</v>
      </c>
      <c r="C10" s="11" t="s">
        <v>33</v>
      </c>
      <c r="D10" s="55">
        <v>137</v>
      </c>
      <c r="E10" s="55">
        <v>88</v>
      </c>
      <c r="F10" s="58">
        <f t="shared" si="0"/>
        <v>0.64233576642335766</v>
      </c>
      <c r="G10" s="56">
        <v>6</v>
      </c>
      <c r="H10" s="56">
        <f t="shared" si="1"/>
        <v>94</v>
      </c>
      <c r="I10" s="58">
        <f t="shared" si="2"/>
        <v>0.68613138686131392</v>
      </c>
      <c r="J10" s="57"/>
      <c r="K10" s="56">
        <f t="shared" si="3"/>
        <v>43</v>
      </c>
    </row>
    <row r="11" spans="1:13">
      <c r="A11" s="6" t="s">
        <v>10</v>
      </c>
      <c r="B11" s="28" t="s">
        <v>27</v>
      </c>
      <c r="C11" s="11" t="s">
        <v>19</v>
      </c>
      <c r="D11" s="55">
        <v>85</v>
      </c>
      <c r="E11" s="55">
        <v>55</v>
      </c>
      <c r="F11" s="58">
        <f t="shared" si="0"/>
        <v>0.6470588235294118</v>
      </c>
      <c r="G11" s="56">
        <v>21</v>
      </c>
      <c r="H11" s="56">
        <f t="shared" si="1"/>
        <v>76</v>
      </c>
      <c r="I11" s="58">
        <f t="shared" si="2"/>
        <v>0.89411764705882357</v>
      </c>
      <c r="J11" s="57"/>
      <c r="K11" s="56">
        <f t="shared" si="3"/>
        <v>9</v>
      </c>
    </row>
    <row r="12" spans="1:13">
      <c r="A12" s="4" t="s">
        <v>11</v>
      </c>
      <c r="B12" s="28" t="s">
        <v>32</v>
      </c>
      <c r="C12" s="4" t="s">
        <v>19</v>
      </c>
      <c r="D12" s="55">
        <v>60</v>
      </c>
      <c r="E12" s="55">
        <v>37</v>
      </c>
      <c r="F12" s="58">
        <f t="shared" si="0"/>
        <v>0.6166666666666667</v>
      </c>
      <c r="G12" s="56">
        <v>1</v>
      </c>
      <c r="H12" s="56">
        <f t="shared" si="1"/>
        <v>38</v>
      </c>
      <c r="I12" s="58">
        <f t="shared" si="2"/>
        <v>0.6333333333333333</v>
      </c>
      <c r="J12" s="57"/>
      <c r="K12" s="56">
        <f t="shared" si="3"/>
        <v>22</v>
      </c>
    </row>
    <row r="13" spans="1:13">
      <c r="A13" s="4" t="s">
        <v>12</v>
      </c>
      <c r="B13" s="28" t="s">
        <v>28</v>
      </c>
      <c r="C13" s="4" t="s">
        <v>16</v>
      </c>
      <c r="D13" s="55">
        <v>5</v>
      </c>
      <c r="E13" s="55">
        <v>5</v>
      </c>
      <c r="F13" s="58">
        <f t="shared" si="0"/>
        <v>1</v>
      </c>
      <c r="G13" s="56"/>
      <c r="H13" s="56">
        <f t="shared" si="1"/>
        <v>5</v>
      </c>
      <c r="I13" s="58">
        <f t="shared" si="2"/>
        <v>1</v>
      </c>
      <c r="J13" s="57"/>
      <c r="K13" s="56">
        <f t="shared" si="3"/>
        <v>0</v>
      </c>
    </row>
    <row r="14" spans="1:13">
      <c r="A14" s="2" t="s">
        <v>42</v>
      </c>
      <c r="B14" s="28" t="s">
        <v>48</v>
      </c>
      <c r="C14" s="10" t="s">
        <v>20</v>
      </c>
      <c r="D14" s="55">
        <v>260</v>
      </c>
      <c r="E14" s="55">
        <v>228</v>
      </c>
      <c r="F14" s="58">
        <f t="shared" si="0"/>
        <v>0.87692307692307692</v>
      </c>
      <c r="G14" s="56">
        <v>14</v>
      </c>
      <c r="H14" s="56">
        <f t="shared" si="1"/>
        <v>242</v>
      </c>
      <c r="I14" s="58">
        <f t="shared" si="2"/>
        <v>0.93076923076923079</v>
      </c>
      <c r="J14" s="57"/>
      <c r="K14" s="56">
        <f t="shared" si="3"/>
        <v>18</v>
      </c>
    </row>
    <row r="15" spans="1:13">
      <c r="A15" s="4" t="s">
        <v>43</v>
      </c>
      <c r="B15" s="28" t="s">
        <v>29</v>
      </c>
      <c r="C15" s="10" t="s">
        <v>20</v>
      </c>
      <c r="D15" s="55">
        <v>140</v>
      </c>
      <c r="E15" s="55">
        <v>134</v>
      </c>
      <c r="F15" s="58">
        <f t="shared" si="0"/>
        <v>0.95714285714285718</v>
      </c>
      <c r="G15" s="56">
        <v>4</v>
      </c>
      <c r="H15" s="56">
        <f t="shared" si="1"/>
        <v>138</v>
      </c>
      <c r="I15" s="58">
        <f t="shared" si="2"/>
        <v>0.98571428571428577</v>
      </c>
      <c r="J15" s="57"/>
      <c r="K15" s="56">
        <f t="shared" si="3"/>
        <v>2</v>
      </c>
    </row>
    <row r="16" spans="1:13" ht="31.5">
      <c r="A16" s="4" t="s">
        <v>46</v>
      </c>
      <c r="B16" s="28" t="s">
        <v>50</v>
      </c>
      <c r="C16" s="54" t="s">
        <v>47</v>
      </c>
      <c r="D16" s="55">
        <v>38</v>
      </c>
      <c r="E16" s="55">
        <v>35</v>
      </c>
      <c r="F16" s="58">
        <f t="shared" si="0"/>
        <v>0.92105263157894735</v>
      </c>
      <c r="G16" s="56">
        <f>9+12</f>
        <v>21</v>
      </c>
      <c r="H16" s="56">
        <f t="shared" si="1"/>
        <v>56</v>
      </c>
      <c r="I16" s="58">
        <f t="shared" si="2"/>
        <v>1.4736842105263157</v>
      </c>
      <c r="J16" s="57"/>
      <c r="K16" s="56">
        <f t="shared" si="3"/>
        <v>-18</v>
      </c>
      <c r="L16" s="29" t="s">
        <v>55</v>
      </c>
    </row>
    <row r="17" spans="1:11">
      <c r="A17" s="4" t="s">
        <v>44</v>
      </c>
      <c r="B17" s="28" t="s">
        <v>49</v>
      </c>
      <c r="C17" s="54" t="s">
        <v>47</v>
      </c>
      <c r="D17" s="3">
        <v>117</v>
      </c>
      <c r="E17" s="55">
        <v>65</v>
      </c>
      <c r="F17" s="58">
        <f t="shared" si="0"/>
        <v>0.55555555555555558</v>
      </c>
      <c r="G17" s="56">
        <v>8</v>
      </c>
      <c r="H17" s="56">
        <f t="shared" si="1"/>
        <v>73</v>
      </c>
      <c r="I17" s="58">
        <f t="shared" si="2"/>
        <v>0.62393162393162394</v>
      </c>
      <c r="J17" s="57"/>
      <c r="K17" s="56">
        <f t="shared" si="3"/>
        <v>44</v>
      </c>
    </row>
    <row r="18" spans="1:11">
      <c r="A18" s="4" t="s">
        <v>45</v>
      </c>
      <c r="B18" s="28" t="s">
        <v>51</v>
      </c>
      <c r="C18" s="54" t="s">
        <v>47</v>
      </c>
      <c r="D18" s="55">
        <v>100</v>
      </c>
      <c r="E18" s="55">
        <v>84</v>
      </c>
      <c r="F18" s="58">
        <f t="shared" si="0"/>
        <v>0.84</v>
      </c>
      <c r="G18" s="56">
        <v>3</v>
      </c>
      <c r="H18" s="56">
        <f t="shared" si="1"/>
        <v>87</v>
      </c>
      <c r="I18" s="58">
        <f t="shared" si="2"/>
        <v>0.87</v>
      </c>
      <c r="J18" s="57"/>
      <c r="K18" s="56">
        <f t="shared" si="3"/>
        <v>13</v>
      </c>
    </row>
    <row r="19" spans="1:11">
      <c r="A19" s="1"/>
      <c r="B19" s="23"/>
      <c r="D19" s="1"/>
      <c r="E19" s="1"/>
      <c r="F19" s="8"/>
      <c r="G19" s="43"/>
      <c r="H19" s="43"/>
      <c r="I19" s="7"/>
    </row>
    <row r="20" spans="1:11" ht="31.5">
      <c r="A20" s="4" t="s">
        <v>13</v>
      </c>
      <c r="B20" s="28"/>
      <c r="C20" s="30"/>
      <c r="D20" s="3">
        <f>SUM(D6:D19)</f>
        <v>1166</v>
      </c>
      <c r="E20" s="3">
        <f>SUM(E6:E19)</f>
        <v>908</v>
      </c>
      <c r="F20" s="61">
        <f t="shared" si="0"/>
        <v>0.77873070325900517</v>
      </c>
      <c r="G20" s="44">
        <f>SUM(G6:G18)</f>
        <v>94</v>
      </c>
      <c r="H20" s="44">
        <f>SUM(H6:H18)</f>
        <v>1002</v>
      </c>
      <c r="I20" s="61">
        <f>H20/D20</f>
        <v>0.85934819897084047</v>
      </c>
      <c r="K20" s="38">
        <f>SUM(K6:K19)</f>
        <v>164</v>
      </c>
    </row>
    <row r="21" spans="1:11">
      <c r="A21" s="1"/>
      <c r="B21" s="23"/>
      <c r="C21" s="1"/>
      <c r="D21" s="1"/>
      <c r="E21" s="1"/>
      <c r="F21" s="8"/>
      <c r="G21" s="43"/>
      <c r="H21" s="43"/>
      <c r="I21" s="8"/>
    </row>
    <row r="22" spans="1:11">
      <c r="A22" s="4" t="s">
        <v>55</v>
      </c>
      <c r="B22" s="29" t="s">
        <v>57</v>
      </c>
    </row>
    <row r="23" spans="1:11">
      <c r="B23"/>
      <c r="D23" s="39"/>
      <c r="E23" s="39"/>
      <c r="F23" s="37"/>
      <c r="G23"/>
      <c r="H23"/>
      <c r="I23"/>
    </row>
    <row r="24" spans="1:11">
      <c r="B24"/>
      <c r="D24" s="39"/>
      <c r="E24" s="39"/>
      <c r="F24" s="37"/>
      <c r="G24"/>
      <c r="H24"/>
      <c r="I24"/>
    </row>
    <row r="25" spans="1:11">
      <c r="B25"/>
      <c r="D25" s="39"/>
      <c r="E25" s="39"/>
      <c r="F25" s="37"/>
      <c r="G25"/>
      <c r="H25"/>
      <c r="I25"/>
    </row>
    <row r="26" spans="1:11">
      <c r="B26"/>
      <c r="D26" s="39"/>
      <c r="E26" s="45"/>
      <c r="G26"/>
      <c r="H26"/>
      <c r="I26"/>
    </row>
    <row r="27" spans="1:11">
      <c r="B27"/>
      <c r="D27" s="39"/>
      <c r="E27" s="45"/>
      <c r="G27"/>
      <c r="H27"/>
      <c r="I27"/>
    </row>
    <row r="28" spans="1:11">
      <c r="B28" s="32"/>
      <c r="C28" s="31"/>
      <c r="D28" s="39"/>
      <c r="E28" s="37"/>
      <c r="F28" s="37"/>
      <c r="G28"/>
      <c r="H28"/>
      <c r="I28"/>
    </row>
    <row r="29" spans="1:11">
      <c r="B29"/>
      <c r="D29" s="39"/>
      <c r="E29" s="39"/>
      <c r="F29" s="37"/>
      <c r="G29"/>
      <c r="H29"/>
      <c r="I29"/>
    </row>
  </sheetData>
  <phoneticPr fontId="7" type="noConversion"/>
  <printOptions gridLines="1"/>
  <pageMargins left="0.52" right="0.48" top="0.83" bottom="0.98425196850393704" header="0.51181102362204722" footer="0.51181102362204722"/>
  <pageSetup paperSize="9" scale="80" orientation="landscape" horizontalDpi="4294967292" verticalDpi="4294967292" r:id="rId1"/>
  <headerFooter>
    <oddHeader>&amp;C&amp;"-,Bold"&amp;URotary and Cherrybrook Village - Tree of Joy 2019</oddHeader>
    <oddFooter>&amp;L&amp;f&amp;CPage &amp;P of &amp;N&amp;R&amp;t  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B19D-FD64-4D97-A857-6B92784739FF}">
  <sheetPr>
    <pageSetUpPr fitToPage="1"/>
  </sheetPr>
  <dimension ref="A1:N39"/>
  <sheetViews>
    <sheetView workbookViewId="0">
      <pane ySplit="4" topLeftCell="A20" activePane="bottomLeft" state="frozen"/>
      <selection pane="bottomLeft" activeCell="F35" sqref="F35"/>
    </sheetView>
  </sheetViews>
  <sheetFormatPr defaultColWidth="11.25" defaultRowHeight="15.75"/>
  <cols>
    <col min="1" max="1" width="44.25" customWidth="1"/>
    <col min="2" max="2" width="13.375" style="29" customWidth="1"/>
    <col min="3" max="4" width="13.375" customWidth="1"/>
    <col min="5" max="5" width="15.25" customWidth="1"/>
    <col min="6" max="6" width="14" customWidth="1"/>
    <col min="7" max="8" width="13.375" style="39" customWidth="1"/>
    <col min="9" max="9" width="13.375" style="37" customWidth="1"/>
    <col min="10" max="10" width="0.5" customWidth="1"/>
    <col min="11" max="11" width="8.25" customWidth="1"/>
    <col min="12" max="12" width="23.75" style="70" customWidth="1"/>
  </cols>
  <sheetData>
    <row r="1" spans="1:13">
      <c r="A1" s="12"/>
      <c r="B1" s="24"/>
      <c r="C1" s="15"/>
      <c r="D1" s="18"/>
      <c r="E1" s="20" t="s">
        <v>2</v>
      </c>
      <c r="F1" s="20" t="s">
        <v>56</v>
      </c>
      <c r="G1" s="40" t="s">
        <v>30</v>
      </c>
      <c r="H1" s="62" t="s">
        <v>0</v>
      </c>
      <c r="I1" s="87" t="s">
        <v>0</v>
      </c>
      <c r="J1" s="9"/>
      <c r="K1" s="21" t="s">
        <v>1</v>
      </c>
      <c r="L1" s="69"/>
      <c r="M1" s="67" t="s">
        <v>1</v>
      </c>
    </row>
    <row r="2" spans="1:13" ht="47.25">
      <c r="A2" s="13"/>
      <c r="B2" s="25"/>
      <c r="C2" s="16"/>
      <c r="D2" s="52"/>
      <c r="E2" s="19" t="s">
        <v>35</v>
      </c>
      <c r="F2" s="19" t="s">
        <v>37</v>
      </c>
      <c r="G2" s="41" t="s">
        <v>31</v>
      </c>
      <c r="H2" s="49" t="s">
        <v>3</v>
      </c>
      <c r="I2" s="88" t="s">
        <v>56</v>
      </c>
      <c r="J2" s="9"/>
      <c r="K2" s="53" t="s">
        <v>41</v>
      </c>
      <c r="L2" s="69"/>
      <c r="M2" s="68" t="s">
        <v>94</v>
      </c>
    </row>
    <row r="3" spans="1:13">
      <c r="A3" s="13"/>
      <c r="B3" s="25"/>
      <c r="C3" s="16"/>
      <c r="D3" s="19" t="s">
        <v>1</v>
      </c>
      <c r="E3" s="19" t="s">
        <v>63</v>
      </c>
      <c r="F3" s="19" t="s">
        <v>38</v>
      </c>
      <c r="G3" s="64"/>
      <c r="H3" s="59" t="s">
        <v>39</v>
      </c>
      <c r="I3" s="89" t="s">
        <v>40</v>
      </c>
      <c r="J3" s="9"/>
      <c r="K3" s="19"/>
      <c r="L3" s="69" t="s">
        <v>78</v>
      </c>
    </row>
    <row r="4" spans="1:13" ht="16.5" thickBot="1">
      <c r="A4" s="14" t="s">
        <v>4</v>
      </c>
      <c r="B4" s="26" t="s">
        <v>22</v>
      </c>
      <c r="C4" s="17" t="s">
        <v>21</v>
      </c>
      <c r="D4" s="17" t="s">
        <v>34</v>
      </c>
      <c r="E4" s="17" t="s">
        <v>36</v>
      </c>
      <c r="F4" s="17" t="s">
        <v>5</v>
      </c>
      <c r="G4" s="42"/>
      <c r="H4" s="63" t="s">
        <v>98</v>
      </c>
      <c r="I4" s="90" t="s">
        <v>31</v>
      </c>
      <c r="J4" s="9"/>
      <c r="K4" s="22"/>
      <c r="L4" s="69"/>
    </row>
    <row r="5" spans="1:13">
      <c r="A5" s="46"/>
      <c r="B5" s="47"/>
      <c r="C5" s="48"/>
      <c r="D5" s="48"/>
      <c r="E5" s="48"/>
      <c r="F5" s="48"/>
      <c r="G5" s="49"/>
      <c r="H5" s="49"/>
      <c r="I5" s="91"/>
      <c r="J5" s="9"/>
      <c r="K5" s="51"/>
      <c r="L5" s="69"/>
    </row>
    <row r="6" spans="1:13">
      <c r="A6" s="54" t="s">
        <v>6</v>
      </c>
      <c r="B6" s="27" t="s">
        <v>23</v>
      </c>
      <c r="C6" s="54" t="s">
        <v>15</v>
      </c>
      <c r="D6" s="55">
        <v>52</v>
      </c>
      <c r="E6" s="55">
        <v>49</v>
      </c>
      <c r="F6" s="58">
        <f>E6/D6</f>
        <v>0.94230769230769229</v>
      </c>
      <c r="G6" s="56">
        <v>0</v>
      </c>
      <c r="H6" s="56">
        <f>G6+E6</f>
        <v>49</v>
      </c>
      <c r="I6" s="92">
        <f>H6/D6</f>
        <v>0.94230769230769229</v>
      </c>
      <c r="J6" s="57"/>
      <c r="K6" s="56">
        <f>D6-H6</f>
        <v>3</v>
      </c>
      <c r="M6">
        <v>3</v>
      </c>
    </row>
    <row r="7" spans="1:13">
      <c r="A7" s="4" t="s">
        <v>14</v>
      </c>
      <c r="B7" s="28" t="s">
        <v>24</v>
      </c>
      <c r="C7" s="4" t="s">
        <v>16</v>
      </c>
      <c r="D7" s="55">
        <v>33</v>
      </c>
      <c r="E7" s="55">
        <v>31</v>
      </c>
      <c r="F7" s="58">
        <f t="shared" ref="F7:F23" si="0">E7/D7</f>
        <v>0.93939393939393945</v>
      </c>
      <c r="G7" s="56"/>
      <c r="H7" s="56">
        <f t="shared" ref="H7:H20" si="1">G7+E7</f>
        <v>31</v>
      </c>
      <c r="I7" s="92">
        <f t="shared" ref="I7:I20" si="2">H7/D7</f>
        <v>0.93939393939393945</v>
      </c>
      <c r="J7" s="57"/>
      <c r="K7" s="56">
        <f t="shared" ref="K7:K20" si="3">D7-H7</f>
        <v>2</v>
      </c>
      <c r="L7" s="70" t="s">
        <v>79</v>
      </c>
      <c r="M7" s="33">
        <v>2</v>
      </c>
    </row>
    <row r="8" spans="1:13" ht="16.5" thickBot="1">
      <c r="A8" s="5" t="s">
        <v>7</v>
      </c>
      <c r="B8" s="66" t="s">
        <v>52</v>
      </c>
      <c r="C8" s="11" t="s">
        <v>17</v>
      </c>
      <c r="D8" s="55">
        <v>50</v>
      </c>
      <c r="E8" s="55">
        <v>42</v>
      </c>
      <c r="F8" s="58">
        <f t="shared" si="0"/>
        <v>0.84</v>
      </c>
      <c r="G8" s="56"/>
      <c r="H8" s="56">
        <f t="shared" si="1"/>
        <v>42</v>
      </c>
      <c r="I8" s="92">
        <f t="shared" si="2"/>
        <v>0.84</v>
      </c>
      <c r="J8" s="57"/>
      <c r="K8" s="56">
        <f t="shared" si="3"/>
        <v>8</v>
      </c>
      <c r="L8" s="70" t="s">
        <v>80</v>
      </c>
      <c r="M8">
        <v>5</v>
      </c>
    </row>
    <row r="9" spans="1:13">
      <c r="A9" s="6" t="s">
        <v>8</v>
      </c>
      <c r="B9" s="28" t="s">
        <v>25</v>
      </c>
      <c r="C9" s="11" t="s">
        <v>18</v>
      </c>
      <c r="D9" s="55">
        <v>50</v>
      </c>
      <c r="E9" s="55">
        <v>50</v>
      </c>
      <c r="F9" s="58">
        <f t="shared" si="0"/>
        <v>1</v>
      </c>
      <c r="G9" s="56">
        <v>0</v>
      </c>
      <c r="H9" s="56">
        <f t="shared" si="1"/>
        <v>50</v>
      </c>
      <c r="I9" s="92">
        <f t="shared" si="2"/>
        <v>1</v>
      </c>
      <c r="J9" s="57"/>
      <c r="K9" s="56">
        <f t="shared" si="3"/>
        <v>0</v>
      </c>
    </row>
    <row r="10" spans="1:13" ht="31.5">
      <c r="A10" s="6" t="s">
        <v>9</v>
      </c>
      <c r="B10" s="28" t="s">
        <v>26</v>
      </c>
      <c r="C10" s="11" t="s">
        <v>33</v>
      </c>
      <c r="D10" s="55">
        <v>120</v>
      </c>
      <c r="E10" s="55">
        <v>109</v>
      </c>
      <c r="F10" s="58">
        <f t="shared" si="0"/>
        <v>0.90833333333333333</v>
      </c>
      <c r="G10" s="56">
        <v>2</v>
      </c>
      <c r="H10" s="56">
        <f t="shared" si="1"/>
        <v>111</v>
      </c>
      <c r="I10" s="92">
        <f t="shared" si="2"/>
        <v>0.92500000000000004</v>
      </c>
      <c r="J10" s="57"/>
      <c r="K10" s="56">
        <f t="shared" si="3"/>
        <v>9</v>
      </c>
      <c r="L10" s="70" t="s">
        <v>90</v>
      </c>
      <c r="M10">
        <v>10</v>
      </c>
    </row>
    <row r="11" spans="1:13" ht="63">
      <c r="A11" s="6" t="s">
        <v>10</v>
      </c>
      <c r="B11" s="28" t="s">
        <v>27</v>
      </c>
      <c r="C11" s="11" t="s">
        <v>19</v>
      </c>
      <c r="D11" s="55">
        <v>96</v>
      </c>
      <c r="E11" s="55">
        <v>62</v>
      </c>
      <c r="F11" s="58">
        <f t="shared" si="0"/>
        <v>0.64583333333333337</v>
      </c>
      <c r="G11" s="56">
        <v>9</v>
      </c>
      <c r="H11" s="56">
        <f t="shared" si="1"/>
        <v>71</v>
      </c>
      <c r="I11" s="92">
        <f t="shared" si="2"/>
        <v>0.73958333333333337</v>
      </c>
      <c r="J11" s="57"/>
      <c r="K11" s="56">
        <f t="shared" si="3"/>
        <v>25</v>
      </c>
      <c r="L11" s="70" t="s">
        <v>91</v>
      </c>
      <c r="M11">
        <v>6</v>
      </c>
    </row>
    <row r="12" spans="1:13">
      <c r="A12" s="4" t="s">
        <v>11</v>
      </c>
      <c r="B12" s="28" t="s">
        <v>74</v>
      </c>
      <c r="C12" s="4" t="s">
        <v>19</v>
      </c>
      <c r="D12" s="55">
        <v>80</v>
      </c>
      <c r="E12" s="55">
        <v>58</v>
      </c>
      <c r="F12" s="58">
        <f t="shared" si="0"/>
        <v>0.72499999999999998</v>
      </c>
      <c r="G12" s="56">
        <v>0</v>
      </c>
      <c r="H12" s="56">
        <f t="shared" si="1"/>
        <v>58</v>
      </c>
      <c r="I12" s="92">
        <f t="shared" si="2"/>
        <v>0.72499999999999998</v>
      </c>
      <c r="J12" s="57"/>
      <c r="K12" s="56">
        <f t="shared" si="3"/>
        <v>22</v>
      </c>
      <c r="L12" s="70" t="s">
        <v>82</v>
      </c>
      <c r="M12">
        <v>14</v>
      </c>
    </row>
    <row r="13" spans="1:13">
      <c r="A13" s="4"/>
      <c r="B13" s="28"/>
      <c r="C13" s="4"/>
      <c r="D13" s="55"/>
      <c r="E13" s="55"/>
      <c r="F13" s="58"/>
      <c r="G13" s="56"/>
      <c r="H13" s="56"/>
      <c r="I13" s="92"/>
      <c r="J13" s="57"/>
      <c r="K13" s="56"/>
    </row>
    <row r="14" spans="1:13">
      <c r="A14" s="4"/>
      <c r="B14" s="28"/>
      <c r="C14" s="4"/>
      <c r="D14" s="55"/>
      <c r="E14" s="55"/>
      <c r="F14" s="58"/>
      <c r="G14" s="56"/>
      <c r="H14" s="56"/>
      <c r="I14" s="92"/>
      <c r="J14" s="57"/>
      <c r="K14" s="56"/>
    </row>
    <row r="15" spans="1:13">
      <c r="A15" s="54" t="s">
        <v>58</v>
      </c>
      <c r="B15" s="28" t="s">
        <v>59</v>
      </c>
      <c r="C15" s="54" t="s">
        <v>20</v>
      </c>
      <c r="D15" s="55">
        <v>115</v>
      </c>
      <c r="E15" s="55">
        <v>95</v>
      </c>
      <c r="F15" s="58">
        <f t="shared" si="0"/>
        <v>0.82608695652173914</v>
      </c>
      <c r="G15" s="56">
        <v>1</v>
      </c>
      <c r="H15" s="56">
        <f t="shared" si="1"/>
        <v>96</v>
      </c>
      <c r="I15" s="92">
        <f t="shared" si="2"/>
        <v>0.83478260869565213</v>
      </c>
      <c r="J15" s="57"/>
      <c r="K15" s="56">
        <f t="shared" si="3"/>
        <v>19</v>
      </c>
      <c r="L15" s="70" t="s">
        <v>86</v>
      </c>
      <c r="M15">
        <v>2</v>
      </c>
    </row>
    <row r="16" spans="1:13" ht="31.5">
      <c r="A16" s="4" t="s">
        <v>61</v>
      </c>
      <c r="B16" s="28" t="s">
        <v>60</v>
      </c>
      <c r="C16" s="54" t="s">
        <v>20</v>
      </c>
      <c r="D16" s="55">
        <v>212</v>
      </c>
      <c r="E16" s="55">
        <v>168</v>
      </c>
      <c r="F16" s="58">
        <f t="shared" si="0"/>
        <v>0.79245283018867929</v>
      </c>
      <c r="G16" s="56">
        <v>16</v>
      </c>
      <c r="H16" s="56">
        <f t="shared" si="1"/>
        <v>184</v>
      </c>
      <c r="I16" s="92">
        <f t="shared" si="2"/>
        <v>0.86792452830188682</v>
      </c>
      <c r="J16" s="57"/>
      <c r="K16" s="56">
        <f t="shared" si="3"/>
        <v>28</v>
      </c>
      <c r="L16" s="70" t="s">
        <v>89</v>
      </c>
      <c r="M16">
        <v>10</v>
      </c>
    </row>
    <row r="17" spans="1:14" ht="31.5">
      <c r="A17" s="4" t="s">
        <v>61</v>
      </c>
      <c r="B17" s="28" t="s">
        <v>62</v>
      </c>
      <c r="C17" s="54" t="s">
        <v>20</v>
      </c>
      <c r="D17" s="55">
        <v>53</v>
      </c>
      <c r="E17" s="55">
        <v>41</v>
      </c>
      <c r="F17" s="58">
        <f t="shared" si="0"/>
        <v>0.77358490566037741</v>
      </c>
      <c r="G17" s="56">
        <v>0</v>
      </c>
      <c r="H17" s="56">
        <f t="shared" si="1"/>
        <v>41</v>
      </c>
      <c r="I17" s="92">
        <f t="shared" si="2"/>
        <v>0.77358490566037741</v>
      </c>
      <c r="J17" s="57"/>
      <c r="K17" s="56">
        <f t="shared" si="3"/>
        <v>12</v>
      </c>
      <c r="M17">
        <v>1</v>
      </c>
    </row>
    <row r="18" spans="1:14">
      <c r="A18" s="4" t="s">
        <v>46</v>
      </c>
      <c r="B18" s="28" t="s">
        <v>50</v>
      </c>
      <c r="C18" s="54" t="s">
        <v>47</v>
      </c>
      <c r="D18" s="55">
        <v>60</v>
      </c>
      <c r="E18" s="55">
        <v>45</v>
      </c>
      <c r="F18" s="58">
        <f t="shared" si="0"/>
        <v>0.75</v>
      </c>
      <c r="G18" s="56">
        <v>0</v>
      </c>
      <c r="H18" s="56">
        <f t="shared" si="1"/>
        <v>45</v>
      </c>
      <c r="I18" s="92">
        <f t="shared" si="2"/>
        <v>0.75</v>
      </c>
      <c r="J18" s="57"/>
      <c r="K18" s="56">
        <f t="shared" si="3"/>
        <v>15</v>
      </c>
      <c r="L18" s="70" t="s">
        <v>84</v>
      </c>
      <c r="M18">
        <v>6</v>
      </c>
    </row>
    <row r="19" spans="1:14" s="29" customFormat="1" ht="31.5">
      <c r="A19" s="4" t="s">
        <v>44</v>
      </c>
      <c r="B19" s="28" t="s">
        <v>73</v>
      </c>
      <c r="C19" s="54" t="s">
        <v>47</v>
      </c>
      <c r="D19" s="3">
        <v>17</v>
      </c>
      <c r="E19" s="55">
        <v>16</v>
      </c>
      <c r="F19" s="58">
        <f t="shared" si="0"/>
        <v>0.94117647058823528</v>
      </c>
      <c r="G19" s="56">
        <v>0</v>
      </c>
      <c r="H19" s="56">
        <f t="shared" si="1"/>
        <v>16</v>
      </c>
      <c r="I19" s="92">
        <f t="shared" si="2"/>
        <v>0.94117647058823528</v>
      </c>
      <c r="J19" s="57"/>
      <c r="K19" s="56">
        <f t="shared" si="3"/>
        <v>1</v>
      </c>
      <c r="L19" s="70" t="s">
        <v>83</v>
      </c>
      <c r="M19">
        <v>1</v>
      </c>
      <c r="N19" s="29" t="s">
        <v>87</v>
      </c>
    </row>
    <row r="20" spans="1:14" s="29" customFormat="1">
      <c r="A20" s="4" t="s">
        <v>45</v>
      </c>
      <c r="B20" s="28" t="s">
        <v>64</v>
      </c>
      <c r="C20" s="54" t="s">
        <v>47</v>
      </c>
      <c r="D20" s="55">
        <v>40</v>
      </c>
      <c r="E20" s="55">
        <v>29</v>
      </c>
      <c r="F20" s="58">
        <f t="shared" si="0"/>
        <v>0.72499999999999998</v>
      </c>
      <c r="G20" s="56">
        <v>0</v>
      </c>
      <c r="H20" s="56">
        <f t="shared" si="1"/>
        <v>29</v>
      </c>
      <c r="I20" s="92">
        <f t="shared" si="2"/>
        <v>0.72499999999999998</v>
      </c>
      <c r="J20" s="57"/>
      <c r="K20" s="56">
        <f t="shared" si="3"/>
        <v>11</v>
      </c>
      <c r="L20" s="70"/>
      <c r="M20">
        <v>1</v>
      </c>
    </row>
    <row r="21" spans="1:14" s="29" customFormat="1">
      <c r="A21" s="1" t="s">
        <v>77</v>
      </c>
      <c r="B21" s="23" t="s">
        <v>75</v>
      </c>
      <c r="C21"/>
      <c r="D21" s="1">
        <v>20</v>
      </c>
      <c r="E21" s="1"/>
      <c r="F21" s="8"/>
      <c r="G21" s="43"/>
      <c r="H21" s="43"/>
      <c r="I21" s="93"/>
      <c r="J21"/>
      <c r="K21"/>
      <c r="L21" s="70"/>
      <c r="M21"/>
    </row>
    <row r="22" spans="1:14" s="29" customFormat="1">
      <c r="A22" s="1">
        <v>28</v>
      </c>
      <c r="B22" s="23"/>
      <c r="C22"/>
      <c r="D22" s="1"/>
      <c r="E22" s="1"/>
      <c r="F22" s="8"/>
      <c r="G22" s="43"/>
      <c r="H22" s="43"/>
      <c r="I22" s="93"/>
      <c r="J22"/>
      <c r="K22"/>
      <c r="L22" s="70"/>
      <c r="M22"/>
    </row>
    <row r="23" spans="1:14" s="29" customFormat="1" ht="31.5">
      <c r="A23" s="4" t="s">
        <v>66</v>
      </c>
      <c r="B23" s="102" t="s">
        <v>97</v>
      </c>
      <c r="C23" s="103"/>
      <c r="D23" s="104">
        <f>SUM(D6:D20)-(D21)</f>
        <v>958</v>
      </c>
      <c r="E23" s="104">
        <f>SUM(E6:E20)</f>
        <v>795</v>
      </c>
      <c r="F23" s="85">
        <f t="shared" si="0"/>
        <v>0.82985386221294366</v>
      </c>
      <c r="G23" s="105">
        <f>SUM(G6:G20)</f>
        <v>28</v>
      </c>
      <c r="H23" s="105">
        <f>SUM(H6:H20)</f>
        <v>823</v>
      </c>
      <c r="I23" s="85">
        <f>H23/D23</f>
        <v>0.85908141962421714</v>
      </c>
      <c r="J23" s="106"/>
      <c r="K23" s="107">
        <f>SUM(K6:K21)</f>
        <v>155</v>
      </c>
      <c r="L23" s="108"/>
      <c r="M23" s="71">
        <f>SUM(M6:M20)</f>
        <v>61</v>
      </c>
    </row>
    <row r="24" spans="1:14" s="29" customFormat="1" ht="31.5">
      <c r="A24" s="4" t="s">
        <v>65</v>
      </c>
      <c r="B24" s="28"/>
      <c r="C24" s="30"/>
      <c r="D24" s="3"/>
      <c r="E24" s="3"/>
      <c r="F24" s="61"/>
      <c r="G24" s="44"/>
      <c r="H24" s="44"/>
      <c r="I24" s="85"/>
      <c r="J24"/>
      <c r="K24" s="38"/>
      <c r="L24" s="70"/>
      <c r="M24"/>
    </row>
    <row r="25" spans="1:14" s="29" customFormat="1">
      <c r="A25" s="54" t="s">
        <v>71</v>
      </c>
      <c r="B25" s="28" t="s">
        <v>68</v>
      </c>
      <c r="C25" s="54" t="s">
        <v>20</v>
      </c>
      <c r="D25" s="55">
        <v>70</v>
      </c>
      <c r="E25" s="55">
        <v>56</v>
      </c>
      <c r="F25" s="58">
        <f t="shared" ref="F25" si="4">E25/D25</f>
        <v>0.8</v>
      </c>
      <c r="G25" s="56">
        <v>1</v>
      </c>
      <c r="H25" s="56">
        <f t="shared" ref="H25" si="5">G25+E25</f>
        <v>57</v>
      </c>
      <c r="I25" s="92">
        <f t="shared" ref="I25" si="6">H25/D25</f>
        <v>0.81428571428571428</v>
      </c>
      <c r="J25" s="57"/>
      <c r="K25" s="56">
        <f t="shared" ref="K25" si="7">D25-H25</f>
        <v>13</v>
      </c>
      <c r="L25" s="70" t="s">
        <v>81</v>
      </c>
      <c r="M25">
        <v>5</v>
      </c>
    </row>
    <row r="26" spans="1:14" s="29" customFormat="1">
      <c r="A26" s="4" t="s">
        <v>72</v>
      </c>
      <c r="B26" s="76" t="s">
        <v>70</v>
      </c>
      <c r="C26" s="77" t="s">
        <v>20</v>
      </c>
      <c r="D26" s="78">
        <v>169</v>
      </c>
      <c r="E26" s="78">
        <v>141</v>
      </c>
      <c r="F26" s="79">
        <f>E26/D26</f>
        <v>0.83431952662721898</v>
      </c>
      <c r="G26" s="80">
        <v>2</v>
      </c>
      <c r="H26" s="80">
        <f>G26+E26</f>
        <v>143</v>
      </c>
      <c r="I26" s="94">
        <f>H26/D26</f>
        <v>0.84615384615384615</v>
      </c>
      <c r="J26" s="81"/>
      <c r="K26" s="80">
        <f>D26-H26</f>
        <v>26</v>
      </c>
      <c r="L26" s="82"/>
      <c r="M26" s="83"/>
    </row>
    <row r="27" spans="1:14" s="29" customFormat="1">
      <c r="A27" s="4" t="s">
        <v>45</v>
      </c>
      <c r="B27" s="76" t="s">
        <v>64</v>
      </c>
      <c r="C27" s="77" t="s">
        <v>47</v>
      </c>
      <c r="D27" s="78">
        <v>30</v>
      </c>
      <c r="E27" s="78">
        <v>30</v>
      </c>
      <c r="F27" s="79">
        <f t="shared" ref="F27:F30" si="8">E27/D27</f>
        <v>1</v>
      </c>
      <c r="G27" s="80">
        <v>0</v>
      </c>
      <c r="H27" s="80">
        <f t="shared" ref="H27:H29" si="9">G27+E27</f>
        <v>30</v>
      </c>
      <c r="I27" s="94">
        <f t="shared" ref="I27" si="10">H27/D27</f>
        <v>1</v>
      </c>
      <c r="J27" s="81"/>
      <c r="K27" s="80">
        <v>0</v>
      </c>
      <c r="L27" s="82"/>
      <c r="M27" s="83">
        <v>2</v>
      </c>
    </row>
    <row r="28" spans="1:14" s="29" customFormat="1">
      <c r="A28" s="4"/>
      <c r="B28" s="76"/>
      <c r="C28" s="77"/>
      <c r="D28" s="84">
        <f>SUM(D25:D27)</f>
        <v>269</v>
      </c>
      <c r="E28" s="78"/>
      <c r="F28" s="79"/>
      <c r="G28" s="80"/>
      <c r="H28" s="80"/>
      <c r="I28" s="94"/>
      <c r="J28" s="81"/>
      <c r="K28" s="80"/>
      <c r="L28" s="82"/>
      <c r="M28" s="83"/>
    </row>
    <row r="29" spans="1:14" s="29" customFormat="1" ht="31.5">
      <c r="A29" s="4" t="s">
        <v>76</v>
      </c>
      <c r="B29" s="76" t="s">
        <v>75</v>
      </c>
      <c r="C29" s="77"/>
      <c r="D29" s="78">
        <v>28</v>
      </c>
      <c r="E29" s="78">
        <v>26</v>
      </c>
      <c r="F29" s="79">
        <f t="shared" si="8"/>
        <v>0.9285714285714286</v>
      </c>
      <c r="G29" s="80"/>
      <c r="H29" s="80">
        <f t="shared" si="9"/>
        <v>26</v>
      </c>
      <c r="I29" s="94"/>
      <c r="J29" s="81"/>
      <c r="K29" s="80">
        <f t="shared" ref="K29" si="11">D29-H29</f>
        <v>2</v>
      </c>
      <c r="L29" s="82" t="s">
        <v>88</v>
      </c>
      <c r="M29" s="83">
        <v>0</v>
      </c>
    </row>
    <row r="30" spans="1:14" s="29" customFormat="1" ht="31.5">
      <c r="A30" s="4" t="s">
        <v>67</v>
      </c>
      <c r="B30" s="95" t="s">
        <v>96</v>
      </c>
      <c r="C30" s="96"/>
      <c r="D30" s="97">
        <f>SUM(D25:D27)+D29</f>
        <v>297</v>
      </c>
      <c r="E30" s="97">
        <f>SUM(E25:E29)</f>
        <v>253</v>
      </c>
      <c r="F30" s="86">
        <f t="shared" si="8"/>
        <v>0.85185185185185186</v>
      </c>
      <c r="G30" s="98">
        <f>SUM(G11:G26)</f>
        <v>57</v>
      </c>
      <c r="H30" s="97">
        <f>SUM(H25:H29)</f>
        <v>256</v>
      </c>
      <c r="I30" s="86">
        <f>H30/D30</f>
        <v>0.86195286195286192</v>
      </c>
      <c r="J30" s="99"/>
      <c r="K30" s="100">
        <f>SUM(K25:K29)</f>
        <v>41</v>
      </c>
      <c r="L30" s="101"/>
      <c r="M30" s="100">
        <f>SUM(M25:M29)</f>
        <v>7</v>
      </c>
    </row>
    <row r="31" spans="1:14" s="29" customFormat="1" ht="31.5">
      <c r="A31" s="4" t="s">
        <v>69</v>
      </c>
      <c r="B31" s="109" t="s">
        <v>95</v>
      </c>
      <c r="C31" s="110"/>
      <c r="D31" s="111">
        <f>SUM(D23 + D30)</f>
        <v>1255</v>
      </c>
      <c r="E31" s="111">
        <f>SUM(E23 + E30)</f>
        <v>1048</v>
      </c>
      <c r="F31" s="112">
        <f t="shared" ref="F31" si="12">E31/D31</f>
        <v>0.83505976095617529</v>
      </c>
      <c r="G31" s="113">
        <f>SUM(G12:G27)</f>
        <v>48</v>
      </c>
      <c r="H31" s="111">
        <f>SUM(H23 + H30)</f>
        <v>1079</v>
      </c>
      <c r="I31" s="112">
        <f>H31/D31</f>
        <v>0.8597609561752988</v>
      </c>
      <c r="J31" s="114"/>
      <c r="K31" s="115">
        <f>SUM(K23+K30)</f>
        <v>196</v>
      </c>
      <c r="L31" s="116"/>
      <c r="M31" s="115">
        <f>SUM(M23+M30)</f>
        <v>68</v>
      </c>
    </row>
    <row r="32" spans="1:14" s="29" customFormat="1">
      <c r="A32" s="4"/>
      <c r="C32"/>
      <c r="D32"/>
      <c r="E32"/>
      <c r="F32"/>
      <c r="G32" s="39"/>
      <c r="H32" s="39"/>
      <c r="I32" s="37"/>
      <c r="J32"/>
      <c r="K32"/>
      <c r="L32" s="70"/>
      <c r="M32"/>
    </row>
    <row r="33" spans="1:13" s="29" customFormat="1" ht="47.25">
      <c r="A33"/>
      <c r="B33"/>
      <c r="C33"/>
      <c r="D33" s="39"/>
      <c r="E33" s="39"/>
      <c r="F33" s="37"/>
      <c r="G33"/>
      <c r="H33"/>
      <c r="I33" s="72" t="s">
        <v>92</v>
      </c>
      <c r="J33" s="73"/>
      <c r="K33" s="74">
        <f>K31-M31</f>
        <v>128</v>
      </c>
      <c r="L33" s="70"/>
      <c r="M33"/>
    </row>
    <row r="34" spans="1:13" s="29" customFormat="1" ht="31.5">
      <c r="A34"/>
      <c r="B34"/>
      <c r="C34"/>
      <c r="D34" s="39"/>
      <c r="E34" s="39"/>
      <c r="F34" s="37"/>
      <c r="G34"/>
      <c r="H34"/>
      <c r="I34" s="72" t="s">
        <v>93</v>
      </c>
      <c r="J34" s="73"/>
      <c r="K34" s="75">
        <f>(K33/D31)</f>
        <v>0.10199203187250996</v>
      </c>
      <c r="L34" s="70"/>
      <c r="M34"/>
    </row>
    <row r="35" spans="1:13" s="29" customFormat="1">
      <c r="A35" s="117" t="s">
        <v>85</v>
      </c>
      <c r="B35"/>
      <c r="C35"/>
      <c r="D35" s="39"/>
      <c r="E35" s="39"/>
      <c r="F35" s="37"/>
      <c r="G35"/>
      <c r="H35"/>
      <c r="I35"/>
      <c r="J35"/>
      <c r="K35"/>
      <c r="L35" s="70"/>
      <c r="M35"/>
    </row>
    <row r="36" spans="1:13" s="29" customFormat="1">
      <c r="A36" s="118" t="s">
        <v>100</v>
      </c>
      <c r="B36"/>
      <c r="C36"/>
      <c r="D36" s="39"/>
      <c r="E36" s="45"/>
      <c r="F36"/>
      <c r="G36"/>
      <c r="H36"/>
      <c r="I36"/>
      <c r="J36"/>
      <c r="K36"/>
      <c r="L36" s="70"/>
      <c r="M36"/>
    </row>
    <row r="37" spans="1:13" s="29" customFormat="1">
      <c r="A37" s="118" t="s">
        <v>99</v>
      </c>
      <c r="B37"/>
      <c r="C37"/>
      <c r="D37" s="39"/>
      <c r="E37" s="45"/>
      <c r="F37"/>
      <c r="G37"/>
      <c r="H37"/>
      <c r="I37"/>
      <c r="J37"/>
      <c r="K37"/>
      <c r="L37" s="70"/>
      <c r="M37"/>
    </row>
    <row r="38" spans="1:13">
      <c r="B38" s="32"/>
      <c r="C38" s="31"/>
      <c r="D38" s="39"/>
      <c r="E38" s="37"/>
      <c r="F38" s="37"/>
      <c r="G38"/>
      <c r="H38"/>
      <c r="I38"/>
    </row>
    <row r="39" spans="1:13">
      <c r="B39"/>
      <c r="D39" s="39"/>
      <c r="E39" s="39"/>
      <c r="F39" s="37"/>
      <c r="G39"/>
      <c r="H39"/>
      <c r="I39"/>
    </row>
  </sheetData>
  <printOptions gridLines="1"/>
  <pageMargins left="0.52" right="0.48" top="0.83" bottom="0.98425196850393704" header="0.51181102362204722" footer="0.51181102362204722"/>
  <pageSetup paperSize="9" scale="77" orientation="landscape" horizontalDpi="4294967292" verticalDpi="4294967292" r:id="rId1"/>
  <headerFooter>
    <oddHeader>&amp;C&amp;"-,Bold"&amp;URotary and Cherrybrook Village - Tree of Joy 2019</oddHeader>
    <oddFooter>&amp;L&amp;f&amp;CPage &amp;P of &amp;N&amp;R&amp;t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1CD50-355E-42F9-A202-40DD0AAFB791}">
  <dimension ref="A1:O45"/>
  <sheetViews>
    <sheetView tabSelected="1" workbookViewId="0">
      <selection activeCell="M25" sqref="M25"/>
    </sheetView>
  </sheetViews>
  <sheetFormatPr defaultRowHeight="15.75"/>
  <cols>
    <col min="1" max="1" width="49.625" customWidth="1"/>
    <col min="2" max="2" width="10" customWidth="1"/>
    <col min="3" max="3" width="10.75" customWidth="1"/>
    <col min="4" max="4" width="7.75" bestFit="1" customWidth="1"/>
    <col min="5" max="5" width="15.625" bestFit="1" customWidth="1"/>
    <col min="6" max="6" width="14" bestFit="1" customWidth="1"/>
    <col min="7" max="7" width="9.875" bestFit="1" customWidth="1"/>
    <col min="8" max="8" width="12.375" bestFit="1" customWidth="1"/>
    <col min="9" max="9" width="9.625" customWidth="1"/>
    <col min="10" max="10" width="10.875" customWidth="1"/>
    <col min="11" max="11" width="15.875" bestFit="1" customWidth="1"/>
    <col min="12" max="12" width="14.5" bestFit="1" customWidth="1"/>
    <col min="13" max="13" width="11.5" customWidth="1"/>
    <col min="14" max="14" width="12.75" bestFit="1" customWidth="1"/>
    <col min="15" max="15" width="34.625" bestFit="1" customWidth="1"/>
  </cols>
  <sheetData>
    <row r="1" spans="1:15">
      <c r="A1" s="12"/>
      <c r="B1" s="24"/>
      <c r="C1" s="15"/>
      <c r="D1" s="18"/>
      <c r="E1" s="20" t="s">
        <v>2</v>
      </c>
      <c r="F1" s="20" t="s">
        <v>56</v>
      </c>
      <c r="G1" s="195" t="s">
        <v>30</v>
      </c>
      <c r="H1" s="197" t="s">
        <v>0</v>
      </c>
      <c r="I1" s="87" t="s">
        <v>0</v>
      </c>
      <c r="J1" s="21" t="s">
        <v>1</v>
      </c>
      <c r="K1" s="217" t="s">
        <v>105</v>
      </c>
      <c r="L1" s="225" t="s">
        <v>107</v>
      </c>
      <c r="M1" s="226" t="s">
        <v>108</v>
      </c>
      <c r="N1" s="226" t="s">
        <v>109</v>
      </c>
      <c r="O1" s="227" t="s">
        <v>110</v>
      </c>
    </row>
    <row r="2" spans="1:15">
      <c r="A2" s="13"/>
      <c r="B2" s="25"/>
      <c r="C2" s="16"/>
      <c r="D2" s="52"/>
      <c r="E2" s="19" t="s">
        <v>35</v>
      </c>
      <c r="F2" s="19" t="s">
        <v>37</v>
      </c>
      <c r="G2" s="196" t="s">
        <v>31</v>
      </c>
      <c r="H2" s="198" t="s">
        <v>3</v>
      </c>
      <c r="I2" s="199" t="s">
        <v>56</v>
      </c>
      <c r="J2" s="53" t="s">
        <v>41</v>
      </c>
      <c r="K2" s="218"/>
      <c r="L2" s="228"/>
      <c r="M2" s="229"/>
      <c r="N2" s="230"/>
      <c r="O2" s="231"/>
    </row>
    <row r="3" spans="1:15">
      <c r="A3" s="13"/>
      <c r="B3" s="25"/>
      <c r="C3" s="16"/>
      <c r="D3" s="19" t="s">
        <v>1</v>
      </c>
      <c r="E3" s="19" t="s">
        <v>63</v>
      </c>
      <c r="F3" s="19" t="s">
        <v>38</v>
      </c>
      <c r="G3" s="194"/>
      <c r="H3" s="59" t="s">
        <v>39</v>
      </c>
      <c r="I3" s="89" t="s">
        <v>40</v>
      </c>
      <c r="J3" s="19"/>
      <c r="K3" s="218"/>
      <c r="L3" s="228"/>
      <c r="M3" s="229"/>
      <c r="N3" s="230"/>
      <c r="O3" s="231"/>
    </row>
    <row r="4" spans="1:15" ht="16.5" thickBot="1">
      <c r="A4" s="143" t="s">
        <v>4</v>
      </c>
      <c r="B4" s="144" t="s">
        <v>22</v>
      </c>
      <c r="C4" s="19" t="s">
        <v>21</v>
      </c>
      <c r="D4" s="19" t="s">
        <v>34</v>
      </c>
      <c r="E4" s="19" t="s">
        <v>36</v>
      </c>
      <c r="F4" s="19" t="s">
        <v>5</v>
      </c>
      <c r="G4" s="196"/>
      <c r="H4" s="198" t="s">
        <v>98</v>
      </c>
      <c r="I4" s="88" t="s">
        <v>31</v>
      </c>
      <c r="J4" s="53"/>
      <c r="K4" s="219"/>
      <c r="L4" s="232"/>
      <c r="M4" s="233"/>
      <c r="N4" s="234"/>
      <c r="O4" s="235"/>
    </row>
    <row r="5" spans="1:15" ht="31.5" customHeight="1" thickBot="1">
      <c r="A5" s="213" t="s">
        <v>101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31"/>
      <c r="M5" s="31"/>
      <c r="N5" s="31"/>
      <c r="O5" s="31"/>
    </row>
    <row r="6" spans="1:15" ht="30" customHeight="1" thickBot="1">
      <c r="A6" s="125" t="s">
        <v>6</v>
      </c>
      <c r="B6" s="125" t="s">
        <v>23</v>
      </c>
      <c r="C6" s="127" t="s">
        <v>15</v>
      </c>
      <c r="D6" s="132">
        <v>52</v>
      </c>
      <c r="E6" s="132">
        <v>54</v>
      </c>
      <c r="F6" s="137">
        <f>E6/D6</f>
        <v>1.0384615384615385</v>
      </c>
      <c r="G6" s="145">
        <v>0</v>
      </c>
      <c r="H6" s="145">
        <v>54</v>
      </c>
      <c r="I6" s="146">
        <v>1.04</v>
      </c>
      <c r="J6" s="145">
        <v>2</v>
      </c>
      <c r="K6" s="203" t="s">
        <v>106</v>
      </c>
      <c r="L6" s="202">
        <v>432139348</v>
      </c>
      <c r="M6" s="206">
        <v>88050961</v>
      </c>
      <c r="N6" s="207">
        <v>86248730</v>
      </c>
      <c r="O6" s="221" t="s">
        <v>111</v>
      </c>
    </row>
    <row r="7" spans="1:15" ht="32.25" thickBot="1">
      <c r="A7" s="129" t="s">
        <v>112</v>
      </c>
      <c r="B7" s="126" t="s">
        <v>24</v>
      </c>
      <c r="C7" s="128" t="s">
        <v>16</v>
      </c>
      <c r="D7" s="132">
        <v>35</v>
      </c>
      <c r="E7" s="132">
        <v>27</v>
      </c>
      <c r="F7" s="137">
        <f t="shared" ref="F7:F18" si="0">E7/D7</f>
        <v>0.77142857142857146</v>
      </c>
      <c r="G7" s="145">
        <v>0</v>
      </c>
      <c r="H7" s="145">
        <v>27</v>
      </c>
      <c r="I7" s="146">
        <v>0.77</v>
      </c>
      <c r="J7" s="145">
        <v>-8</v>
      </c>
      <c r="K7" s="204" t="s">
        <v>113</v>
      </c>
      <c r="L7" s="208">
        <v>407954059</v>
      </c>
      <c r="M7" s="208">
        <v>413306544</v>
      </c>
      <c r="N7" s="208">
        <v>94857577</v>
      </c>
      <c r="O7" s="236"/>
    </row>
    <row r="8" spans="1:15" ht="64.5" customHeight="1" thickBot="1">
      <c r="A8" s="209" t="s">
        <v>122</v>
      </c>
      <c r="B8" s="133" t="s">
        <v>52</v>
      </c>
      <c r="C8" s="134" t="s">
        <v>17</v>
      </c>
      <c r="D8" s="135">
        <v>50</v>
      </c>
      <c r="E8" s="135">
        <v>43</v>
      </c>
      <c r="F8" s="160">
        <f t="shared" si="0"/>
        <v>0.86</v>
      </c>
      <c r="G8" s="145">
        <v>0</v>
      </c>
      <c r="H8" s="139">
        <v>43</v>
      </c>
      <c r="I8" s="146">
        <v>0.86</v>
      </c>
      <c r="J8" s="145">
        <v>-7</v>
      </c>
      <c r="K8" s="205"/>
      <c r="L8" s="224">
        <v>98760513</v>
      </c>
      <c r="M8" s="237" t="s">
        <v>121</v>
      </c>
      <c r="N8" s="238"/>
      <c r="O8" s="239" t="s">
        <v>120</v>
      </c>
    </row>
    <row r="9" spans="1:15" s="136" customFormat="1" ht="33.75" customHeight="1" thickBot="1">
      <c r="A9" s="130" t="s">
        <v>116</v>
      </c>
      <c r="B9" s="126" t="s">
        <v>26</v>
      </c>
      <c r="C9" s="129" t="s">
        <v>33</v>
      </c>
      <c r="D9" s="132">
        <v>95</v>
      </c>
      <c r="E9" s="132">
        <v>83</v>
      </c>
      <c r="F9" s="137">
        <f t="shared" si="0"/>
        <v>0.87368421052631584</v>
      </c>
      <c r="G9" s="145">
        <v>0</v>
      </c>
      <c r="H9" s="138">
        <v>83</v>
      </c>
      <c r="I9" s="146">
        <v>0.87</v>
      </c>
      <c r="J9" s="145">
        <v>-12</v>
      </c>
      <c r="K9" s="205" t="s">
        <v>114</v>
      </c>
      <c r="L9" s="207"/>
      <c r="M9" s="207"/>
      <c r="N9" s="208">
        <v>98912277</v>
      </c>
      <c r="O9" s="221" t="s">
        <v>115</v>
      </c>
    </row>
    <row r="10" spans="1:15" s="169" customFormat="1" ht="32.25" customHeight="1" thickBot="1">
      <c r="A10" s="126" t="s">
        <v>119</v>
      </c>
      <c r="B10" s="126" t="s">
        <v>25</v>
      </c>
      <c r="C10" s="126" t="s">
        <v>18</v>
      </c>
      <c r="D10" s="132">
        <v>80</v>
      </c>
      <c r="E10" s="132">
        <v>72</v>
      </c>
      <c r="F10" s="137">
        <f>E10/D10</f>
        <v>0.9</v>
      </c>
      <c r="G10" s="145">
        <v>0</v>
      </c>
      <c r="H10" s="145">
        <v>72</v>
      </c>
      <c r="I10" s="146">
        <v>0.9</v>
      </c>
      <c r="J10" s="145">
        <v>-8</v>
      </c>
      <c r="K10" s="220" t="s">
        <v>117</v>
      </c>
      <c r="L10" s="208">
        <v>467329157</v>
      </c>
      <c r="M10" s="207"/>
      <c r="N10" s="208">
        <v>96222394</v>
      </c>
      <c r="O10" s="236" t="s">
        <v>118</v>
      </c>
    </row>
    <row r="11" spans="1:15" ht="31.5" customHeight="1" thickBot="1">
      <c r="A11" s="121" t="s">
        <v>58</v>
      </c>
      <c r="B11" s="126" t="s">
        <v>59</v>
      </c>
      <c r="C11" s="127" t="s">
        <v>20</v>
      </c>
      <c r="D11" s="132">
        <v>148</v>
      </c>
      <c r="E11" s="132">
        <v>107</v>
      </c>
      <c r="F11" s="137">
        <f t="shared" si="0"/>
        <v>0.72297297297297303</v>
      </c>
      <c r="G11" s="145">
        <v>1</v>
      </c>
      <c r="H11" s="145">
        <v>108</v>
      </c>
      <c r="I11" s="146">
        <v>0.73</v>
      </c>
      <c r="J11" s="145">
        <v>-40</v>
      </c>
      <c r="K11" s="147"/>
      <c r="L11" s="247"/>
      <c r="M11" s="241"/>
      <c r="N11" s="241"/>
      <c r="O11" s="241"/>
    </row>
    <row r="12" spans="1:15" ht="33" customHeight="1" thickBot="1">
      <c r="A12" s="124" t="s">
        <v>61</v>
      </c>
      <c r="B12" s="126" t="s">
        <v>102</v>
      </c>
      <c r="C12" s="127" t="s">
        <v>20</v>
      </c>
      <c r="D12" s="132">
        <v>214</v>
      </c>
      <c r="E12" s="132">
        <v>141</v>
      </c>
      <c r="F12" s="137">
        <f t="shared" si="0"/>
        <v>0.65887850467289721</v>
      </c>
      <c r="G12" s="145">
        <v>0</v>
      </c>
      <c r="H12" s="145">
        <v>141</v>
      </c>
      <c r="I12" s="146">
        <v>0.66</v>
      </c>
      <c r="J12" s="145">
        <v>-73</v>
      </c>
      <c r="K12" s="147"/>
      <c r="L12" s="241"/>
      <c r="M12" s="241"/>
      <c r="N12" s="241"/>
      <c r="O12" s="241"/>
    </row>
    <row r="13" spans="1:15" ht="32.25" customHeight="1" thickBot="1">
      <c r="A13" s="124" t="s">
        <v>61</v>
      </c>
      <c r="B13" s="126" t="s">
        <v>60</v>
      </c>
      <c r="C13" s="127" t="s">
        <v>20</v>
      </c>
      <c r="D13" s="132">
        <v>165</v>
      </c>
      <c r="E13" s="132">
        <v>131</v>
      </c>
      <c r="F13" s="137">
        <f t="shared" si="0"/>
        <v>0.79393939393939394</v>
      </c>
      <c r="G13" s="145">
        <v>0</v>
      </c>
      <c r="H13" s="145">
        <v>131</v>
      </c>
      <c r="I13" s="150">
        <v>0.79</v>
      </c>
      <c r="J13" s="145">
        <v>-34</v>
      </c>
      <c r="K13" s="147"/>
      <c r="L13" s="241"/>
      <c r="M13" s="241"/>
      <c r="N13" s="241"/>
      <c r="O13" s="241"/>
    </row>
    <row r="14" spans="1:15" ht="29.25" customHeight="1" thickBot="1">
      <c r="A14" s="129" t="s">
        <v>61</v>
      </c>
      <c r="B14" s="131" t="s">
        <v>70</v>
      </c>
      <c r="C14" s="151" t="s">
        <v>20</v>
      </c>
      <c r="D14" s="149">
        <v>266</v>
      </c>
      <c r="E14" s="149">
        <v>206</v>
      </c>
      <c r="F14" s="137">
        <f t="shared" si="0"/>
        <v>0.77443609022556392</v>
      </c>
      <c r="G14" s="149">
        <v>0</v>
      </c>
      <c r="H14" s="149">
        <v>207</v>
      </c>
      <c r="I14" s="168">
        <v>0.78</v>
      </c>
      <c r="J14" s="149">
        <v>-59</v>
      </c>
      <c r="K14" s="148"/>
      <c r="L14" s="243"/>
      <c r="M14" s="246"/>
      <c r="N14" s="244"/>
      <c r="O14" s="245"/>
    </row>
    <row r="15" spans="1:15" ht="29.25" customHeight="1" thickBot="1">
      <c r="L15" s="240"/>
      <c r="M15" s="240"/>
      <c r="N15" s="240"/>
      <c r="O15" s="240"/>
    </row>
    <row r="16" spans="1:15" s="29" customFormat="1" ht="32.25" thickBot="1">
      <c r="A16" s="129" t="s">
        <v>44</v>
      </c>
      <c r="B16" s="126" t="s">
        <v>73</v>
      </c>
      <c r="C16" s="125" t="s">
        <v>47</v>
      </c>
      <c r="D16" s="152" t="s">
        <v>103</v>
      </c>
      <c r="E16" s="132" t="s">
        <v>103</v>
      </c>
      <c r="F16" s="137" t="e">
        <f t="shared" si="0"/>
        <v>#VALUE!</v>
      </c>
      <c r="G16" s="145">
        <v>0</v>
      </c>
      <c r="H16" s="145" t="e">
        <f t="shared" ref="H16:H17" si="1">G16+E16</f>
        <v>#VALUE!</v>
      </c>
      <c r="I16" s="146" t="e">
        <f t="shared" ref="I16:I17" si="2">H16/D16</f>
        <v>#VALUE!</v>
      </c>
      <c r="J16" s="145" t="e">
        <f t="shared" ref="J16:J17" si="3">D16-H16</f>
        <v>#VALUE!</v>
      </c>
      <c r="K16" s="147"/>
      <c r="L16" s="248">
        <v>424880059</v>
      </c>
      <c r="M16" s="241"/>
      <c r="N16" s="248">
        <v>98996006</v>
      </c>
      <c r="O16" s="242" t="s">
        <v>127</v>
      </c>
    </row>
    <row r="17" spans="1:15" s="29" customFormat="1" ht="32.25" customHeight="1" thickBot="1">
      <c r="A17" s="124" t="s">
        <v>45</v>
      </c>
      <c r="B17" s="126" t="s">
        <v>64</v>
      </c>
      <c r="C17" s="125" t="s">
        <v>47</v>
      </c>
      <c r="D17" s="122" t="s">
        <v>103</v>
      </c>
      <c r="E17" s="122" t="s">
        <v>103</v>
      </c>
      <c r="F17" s="123" t="e">
        <f t="shared" si="0"/>
        <v>#VALUE!</v>
      </c>
      <c r="G17" s="140">
        <v>0</v>
      </c>
      <c r="H17" s="140" t="e">
        <f t="shared" si="1"/>
        <v>#VALUE!</v>
      </c>
      <c r="I17" s="141" t="e">
        <f t="shared" si="2"/>
        <v>#VALUE!</v>
      </c>
      <c r="J17" s="140" t="e">
        <f t="shared" si="3"/>
        <v>#VALUE!</v>
      </c>
      <c r="K17" s="142"/>
      <c r="L17" s="241"/>
      <c r="M17" s="241"/>
      <c r="N17" s="241"/>
      <c r="O17" s="241"/>
    </row>
    <row r="18" spans="1:15" s="29" customFormat="1" ht="32.25" thickBot="1">
      <c r="A18" s="124" t="s">
        <v>66</v>
      </c>
      <c r="B18" s="161" t="s">
        <v>97</v>
      </c>
      <c r="C18" s="162"/>
      <c r="D18" s="163">
        <f>SUM(D6:D17)</f>
        <v>1105</v>
      </c>
      <c r="E18" s="163">
        <f>SUM(E6:E17)</f>
        <v>864</v>
      </c>
      <c r="F18" s="164">
        <f t="shared" si="0"/>
        <v>0.78190045248868778</v>
      </c>
      <c r="G18" s="165">
        <f>SUM(G6:G17)</f>
        <v>1</v>
      </c>
      <c r="H18" s="165">
        <v>865</v>
      </c>
      <c r="I18" s="164">
        <f>H18/D18</f>
        <v>0.78280542986425339</v>
      </c>
      <c r="J18" s="166" t="e">
        <f>SUM(J6:J45)</f>
        <v>#VALUE!</v>
      </c>
      <c r="K18" s="167"/>
      <c r="L18" s="241"/>
      <c r="M18" s="241"/>
      <c r="N18" s="241"/>
      <c r="O18" s="241"/>
    </row>
    <row r="19" spans="1:15" s="29" customFormat="1" ht="32.25" thickBot="1">
      <c r="A19" s="120"/>
      <c r="B19" s="171"/>
      <c r="C19" s="172"/>
      <c r="D19" s="173"/>
      <c r="E19" s="173"/>
      <c r="F19" s="174"/>
      <c r="G19" s="175"/>
      <c r="H19" s="175"/>
      <c r="I19" s="174"/>
      <c r="J19" s="176"/>
      <c r="K19" s="177"/>
      <c r="L19" s="241"/>
      <c r="M19" s="241"/>
      <c r="N19" s="241"/>
      <c r="O19" s="241"/>
    </row>
    <row r="20" spans="1:15" s="29" customFormat="1" ht="30" customHeight="1" thickBot="1">
      <c r="A20" s="215" t="s">
        <v>65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40"/>
      <c r="M20" s="240"/>
      <c r="N20" s="240"/>
      <c r="O20" s="240"/>
    </row>
    <row r="21" spans="1:15" s="29" customFormat="1" ht="31.5" customHeight="1" thickBot="1">
      <c r="A21" s="126" t="s">
        <v>125</v>
      </c>
      <c r="B21" s="126" t="s">
        <v>50</v>
      </c>
      <c r="C21" s="125" t="s">
        <v>47</v>
      </c>
      <c r="D21" s="132">
        <v>62</v>
      </c>
      <c r="E21" s="132">
        <v>52</v>
      </c>
      <c r="F21" s="137">
        <f>E21/D21</f>
        <v>0.83870967741935487</v>
      </c>
      <c r="G21" s="145">
        <v>2</v>
      </c>
      <c r="H21" s="145">
        <f>G21+E21</f>
        <v>54</v>
      </c>
      <c r="I21" s="146">
        <f>H21/D21</f>
        <v>0.87096774193548387</v>
      </c>
      <c r="J21" s="145">
        <v>-9</v>
      </c>
      <c r="K21" s="220" t="s">
        <v>124</v>
      </c>
      <c r="L21" s="248">
        <v>417442287</v>
      </c>
      <c r="M21" s="241"/>
      <c r="N21" s="248">
        <v>883384000</v>
      </c>
      <c r="O21" s="249" t="s">
        <v>126</v>
      </c>
    </row>
    <row r="22" spans="1:15" s="29" customFormat="1" ht="31.5" customHeight="1" thickBot="1">
      <c r="A22" s="126" t="s">
        <v>10</v>
      </c>
      <c r="B22" s="129" t="s">
        <v>27</v>
      </c>
      <c r="C22" s="126" t="s">
        <v>19</v>
      </c>
      <c r="D22" s="132">
        <v>96</v>
      </c>
      <c r="E22" s="132">
        <v>83</v>
      </c>
      <c r="F22" s="137">
        <f>E22/D22</f>
        <v>0.86458333333333337</v>
      </c>
      <c r="G22" s="145">
        <v>3</v>
      </c>
      <c r="H22" s="145">
        <f>G22+E22</f>
        <v>86</v>
      </c>
      <c r="I22" s="146">
        <f>H22/D22</f>
        <v>0.89583333333333337</v>
      </c>
      <c r="J22" s="145">
        <v>-13</v>
      </c>
      <c r="K22" s="250" t="s">
        <v>128</v>
      </c>
      <c r="L22" s="222">
        <v>410691997</v>
      </c>
      <c r="M22" s="241"/>
      <c r="N22" s="223" t="s">
        <v>129</v>
      </c>
      <c r="O22" s="251" t="s">
        <v>130</v>
      </c>
    </row>
    <row r="23" spans="1:15" s="29" customFormat="1" ht="32.25" customHeight="1" thickBot="1">
      <c r="A23" s="126" t="s">
        <v>11</v>
      </c>
      <c r="B23" s="129" t="s">
        <v>74</v>
      </c>
      <c r="C23" s="126" t="s">
        <v>19</v>
      </c>
      <c r="D23" s="132">
        <v>80</v>
      </c>
      <c r="E23" s="132">
        <v>58</v>
      </c>
      <c r="F23" s="137">
        <f>E23/D23</f>
        <v>0.72499999999999998</v>
      </c>
      <c r="G23" s="145">
        <v>0</v>
      </c>
      <c r="H23" s="145">
        <f>G23+E23</f>
        <v>58</v>
      </c>
      <c r="I23" s="146">
        <f>H23/D23</f>
        <v>0.72499999999999998</v>
      </c>
      <c r="J23" s="145">
        <v>-22</v>
      </c>
      <c r="K23" s="170"/>
      <c r="L23" s="241"/>
      <c r="M23" s="241"/>
      <c r="N23" s="253" t="s">
        <v>131</v>
      </c>
      <c r="O23" s="252" t="s">
        <v>132</v>
      </c>
    </row>
    <row r="24" spans="1:15" s="29" customFormat="1" ht="32.25" customHeight="1" thickBot="1">
      <c r="A24" s="201" t="s">
        <v>104</v>
      </c>
      <c r="B24" s="179"/>
      <c r="C24" s="178"/>
      <c r="D24" s="180"/>
      <c r="E24" s="181"/>
      <c r="F24" s="182"/>
      <c r="G24" s="183"/>
      <c r="H24" s="183"/>
      <c r="I24" s="184"/>
      <c r="J24" s="183"/>
      <c r="K24" s="185"/>
      <c r="L24" s="240"/>
      <c r="M24" s="240"/>
      <c r="N24" s="240"/>
      <c r="O24" s="240"/>
    </row>
    <row r="25" spans="1:15" s="29" customFormat="1" ht="32.25" customHeight="1" thickBot="1">
      <c r="A25" s="126" t="s">
        <v>45</v>
      </c>
      <c r="B25" s="129" t="s">
        <v>64</v>
      </c>
      <c r="C25" s="125" t="s">
        <v>47</v>
      </c>
      <c r="D25" s="132">
        <v>0</v>
      </c>
      <c r="E25" s="132">
        <v>0</v>
      </c>
      <c r="F25" s="137">
        <v>0</v>
      </c>
      <c r="G25" s="145">
        <v>0</v>
      </c>
      <c r="H25" s="145">
        <f t="shared" ref="H25" si="4">G25+E25</f>
        <v>0</v>
      </c>
      <c r="I25" s="146" t="e">
        <f t="shared" ref="I25" si="5">H25/D25</f>
        <v>#DIV/0!</v>
      </c>
      <c r="J25" s="145">
        <v>0</v>
      </c>
      <c r="K25" s="142"/>
      <c r="L25" s="240"/>
      <c r="M25" s="240"/>
      <c r="N25" s="240"/>
      <c r="O25" s="240"/>
    </row>
    <row r="26" spans="1:15" s="29" customFormat="1" ht="33" customHeight="1" thickBot="1">
      <c r="A26" s="124" t="s">
        <v>67</v>
      </c>
      <c r="B26" s="95" t="s">
        <v>96</v>
      </c>
      <c r="C26" s="186"/>
      <c r="D26" s="187">
        <f>SUM(D21:D25)</f>
        <v>238</v>
      </c>
      <c r="E26" s="187">
        <f>SUM(E21:E25)</f>
        <v>193</v>
      </c>
      <c r="F26" s="146">
        <v>0.81</v>
      </c>
      <c r="G26" s="188"/>
      <c r="H26" s="200">
        <v>194</v>
      </c>
      <c r="I26" s="141">
        <v>0.81</v>
      </c>
      <c r="J26" s="188">
        <v>-44</v>
      </c>
      <c r="K26" s="189"/>
      <c r="L26" s="240"/>
      <c r="M26" s="240"/>
      <c r="N26" s="240"/>
      <c r="O26" s="240"/>
    </row>
    <row r="27" spans="1:15" s="29" customFormat="1" ht="38.25" customHeight="1" thickBot="1">
      <c r="A27" s="124" t="s">
        <v>69</v>
      </c>
      <c r="B27" s="190" t="s">
        <v>95</v>
      </c>
      <c r="C27" s="191"/>
      <c r="D27" s="192">
        <v>1343</v>
      </c>
      <c r="E27" s="192">
        <v>1057</v>
      </c>
      <c r="F27" s="193">
        <f t="shared" ref="F27" si="6">E27/D27</f>
        <v>0.78704393149664931</v>
      </c>
      <c r="G27" s="113">
        <v>2</v>
      </c>
      <c r="H27" s="111">
        <v>1059</v>
      </c>
      <c r="I27" s="112">
        <f>H27/D27</f>
        <v>0.78853313477289655</v>
      </c>
      <c r="J27" s="115">
        <v>-284</v>
      </c>
      <c r="K27" s="116"/>
      <c r="L27" s="240"/>
      <c r="M27" s="240"/>
      <c r="N27" s="240"/>
      <c r="O27" s="240"/>
    </row>
    <row r="28" spans="1:15" s="29" customFormat="1" ht="29.25" customHeight="1" thickBot="1">
      <c r="A28" s="4" t="s">
        <v>123</v>
      </c>
      <c r="C28"/>
      <c r="D28" s="211">
        <v>1255</v>
      </c>
      <c r="E28" s="212">
        <v>1048</v>
      </c>
      <c r="F28"/>
      <c r="G28" s="39"/>
      <c r="H28" s="39"/>
      <c r="I28" s="37"/>
      <c r="J28"/>
      <c r="K28" s="70"/>
      <c r="L28" s="240"/>
      <c r="M28" s="240"/>
      <c r="N28" s="240"/>
      <c r="O28" s="240"/>
    </row>
    <row r="29" spans="1:15" s="29" customFormat="1" ht="27.75" customHeight="1" thickBot="1">
      <c r="A29"/>
      <c r="B29"/>
      <c r="C29"/>
      <c r="D29" s="210">
        <v>88</v>
      </c>
      <c r="E29" s="210">
        <v>9</v>
      </c>
      <c r="F29" s="37"/>
      <c r="G29"/>
      <c r="H29"/>
      <c r="I29" s="72" t="s">
        <v>92</v>
      </c>
      <c r="J29" s="74" t="e">
        <f>J27-#REF!</f>
        <v>#REF!</v>
      </c>
      <c r="K29" s="70"/>
      <c r="L29" s="240"/>
      <c r="M29" s="240"/>
      <c r="N29" s="240"/>
      <c r="O29" s="240"/>
    </row>
    <row r="30" spans="1:15" s="29" customFormat="1" ht="47.25">
      <c r="A30"/>
      <c r="B30"/>
      <c r="C30"/>
      <c r="D30" s="39"/>
      <c r="E30" s="39"/>
      <c r="F30" s="37"/>
      <c r="G30"/>
      <c r="H30"/>
      <c r="I30" s="72" t="s">
        <v>93</v>
      </c>
      <c r="J30" s="75" t="e">
        <f>(J29/D27)</f>
        <v>#REF!</v>
      </c>
      <c r="K30" s="70"/>
      <c r="L30" s="240"/>
      <c r="M30" s="240"/>
      <c r="N30" s="240"/>
      <c r="O30" s="240"/>
    </row>
    <row r="31" spans="1:15">
      <c r="B31" s="32"/>
      <c r="C31" s="31"/>
      <c r="D31" s="39"/>
      <c r="E31" s="37"/>
      <c r="F31" s="37"/>
      <c r="K31" s="70"/>
      <c r="L31" s="240"/>
      <c r="M31" s="240"/>
      <c r="N31" s="240"/>
      <c r="O31" s="240"/>
    </row>
    <row r="32" spans="1:15">
      <c r="L32" s="240"/>
      <c r="M32" s="240"/>
      <c r="N32" s="240"/>
      <c r="O32" s="240"/>
    </row>
    <row r="33" spans="1:15">
      <c r="L33" s="31"/>
      <c r="M33" s="31"/>
      <c r="N33" s="31"/>
      <c r="O33" s="31"/>
    </row>
    <row r="34" spans="1:15">
      <c r="L34" s="31"/>
      <c r="M34" s="31"/>
      <c r="N34" s="31"/>
      <c r="O34" s="31"/>
    </row>
    <row r="43" spans="1:15" ht="30.75" customHeight="1"/>
    <row r="44" spans="1:15" ht="16.5" thickBot="1"/>
    <row r="45" spans="1:15" ht="16.5" thickBot="1">
      <c r="A45" s="153" t="s">
        <v>77</v>
      </c>
      <c r="B45" s="155" t="s">
        <v>75</v>
      </c>
      <c r="C45" s="156"/>
      <c r="D45" s="154">
        <v>20</v>
      </c>
      <c r="E45" s="153"/>
      <c r="F45" s="157"/>
      <c r="G45" s="158"/>
      <c r="H45" s="158"/>
      <c r="I45" s="159"/>
      <c r="J45" s="119"/>
      <c r="K45" s="142"/>
    </row>
  </sheetData>
  <mergeCells count="8">
    <mergeCell ref="A5:K5"/>
    <mergeCell ref="A20:K20"/>
    <mergeCell ref="K1:K4"/>
    <mergeCell ref="N1:N4"/>
    <mergeCell ref="O1:O4"/>
    <mergeCell ref="M8:N8"/>
    <mergeCell ref="L1:L4"/>
    <mergeCell ref="M1:M4"/>
  </mergeCells>
  <hyperlinks>
    <hyperlink ref="O10" r:id="rId1" display="mailto:bernadette.manukau@det.nsw.edu.au" xr:uid="{DC2F32D6-3C14-4F16-B6B2-3E09BF30AF80}"/>
    <hyperlink ref="O8" r:id="rId2" display="mailto:reception@campquality.org.au" xr:uid="{9CCD4639-C31D-4FA3-A297-84704F093620}"/>
    <hyperlink ref="M8" r:id="rId3" xr:uid="{579264E3-A41E-4976-B32B-241F2BE32E64}"/>
    <hyperlink ref="O21" r:id="rId4" display="mailto:martha@hvsgnsw.org.au" xr:uid="{8A9B782C-D669-44F1-9F76-11CEADE9F84B}"/>
    <hyperlink ref="O16" r:id="rId5" display="mailto:justin@fostercareangels.org.au" xr:uid="{62F8BD09-51E2-4671-9864-84963A22ABAE}"/>
    <hyperlink ref="O23" r:id="rId6" display="mailto:liz.derome@taldumande.org.au" xr:uid="{0194A6FB-94A4-4DA7-919E-764B4D9B0EE3}"/>
  </hyperlinks>
  <pageMargins left="0.7" right="0.7" top="0.75" bottom="0.75" header="0.3" footer="0.3"/>
  <pageSetup orientation="portrait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19-20</vt:lpstr>
      <vt:lpstr>20-21</vt:lpstr>
      <vt:lpstr>21-22</vt:lpstr>
      <vt:lpstr>'19-20'!Print_Area</vt:lpstr>
      <vt:lpstr>'20-21'!Print_Area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Furrer</dc:creator>
  <cp:lastModifiedBy>Cawas Sahukar</cp:lastModifiedBy>
  <cp:lastPrinted>2020-11-30T21:42:50Z</cp:lastPrinted>
  <dcterms:created xsi:type="dcterms:W3CDTF">2017-12-17T02:50:30Z</dcterms:created>
  <dcterms:modified xsi:type="dcterms:W3CDTF">2022-01-05T09:56:09Z</dcterms:modified>
</cp:coreProperties>
</file>